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0410" windowHeight="8265" tabRatio="763" activeTab="4"/>
  </bookViews>
  <sheets>
    <sheet name="สรุปรายรับ (เสนอนายก)" sheetId="1" r:id="rId1"/>
    <sheet name="รายงานสรุปรับ-จ่าย" sheetId="2" r:id="rId2"/>
    <sheet name="รายละเอียดรายจ่าย" sheetId="3" state="hidden" r:id="rId3"/>
    <sheet name="รายละเอียดรายรับ " sheetId="4" r:id="rId4"/>
    <sheet name="รายละเอียดรายจ่าย " sheetId="5" r:id="rId5"/>
  </sheets>
  <definedNames>
    <definedName name="_xlnm.Print_Titles" localSheetId="3">'รายละเอียดรายรับ '!$2:$4</definedName>
  </definedNames>
  <calcPr fullCalcOnLoad="1"/>
</workbook>
</file>

<file path=xl/sharedStrings.xml><?xml version="1.0" encoding="utf-8"?>
<sst xmlns="http://schemas.openxmlformats.org/spreadsheetml/2006/main" count="205" uniqueCount="115">
  <si>
    <t>รายการ</t>
  </si>
  <si>
    <t>เงินเดือน</t>
  </si>
  <si>
    <t>ค่าจ้างประจำ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</si>
  <si>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</si>
  <si>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</si>
  <si>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</si>
  <si>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</si>
  <si>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</si>
  <si>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รวม</t>
  </si>
  <si>
    <t>ประมาณการ</t>
  </si>
  <si>
    <t>รายจ่าย</t>
  </si>
  <si>
    <t>งบกลาง</t>
  </si>
  <si>
    <t>ค่าที่ดินและสิ่งก่อสร้าง</t>
  </si>
  <si>
    <t>เงินอุดหนุนเฉพาะกิจ</t>
  </si>
  <si>
    <t>เงินอุดหนุนทั่วไป</t>
  </si>
  <si>
    <t>รายได้จัดเก็บเอง</t>
  </si>
  <si>
    <t>หมวดภาษีอากร</t>
  </si>
  <si>
    <t>ภาษีบำรุง อบจ.จากสถานค้าปลีกยาสูบ</t>
  </si>
  <si>
    <t>หมวดค่าธรรมเนียม ค่าปรับและใบอนุญาต</t>
  </si>
  <si>
    <t xml:space="preserve"> ค่าธรรมเนียมบำรุง อบจ.จากผู้เข้าพักโรงแรม</t>
  </si>
  <si>
    <t>ค่าปรับการผิดสัญญา</t>
  </si>
  <si>
    <t>หมวดรายได้จากทรัพย์สิน</t>
  </si>
  <si>
    <t>ค่าเช่าหรือค่าบริการสถานที่</t>
  </si>
  <si>
    <t>ดอกเบี้ย</t>
  </si>
  <si>
    <t>ค่าตอบแทนตามที่กฎหมายกำหนด</t>
  </si>
  <si>
    <t>หมวดรายได้เบ็ดเตล็ด</t>
  </si>
  <si>
    <t>ค่าขายแบบแปลน</t>
  </si>
  <si>
    <t>รายได้บึงฉวาก</t>
  </si>
  <si>
    <t>รายได้เบ็ดเตล็ดอื่น ๆ</t>
  </si>
  <si>
    <t>หมวดรายได้จากทุน</t>
  </si>
  <si>
    <t>ค่าขายทอดตลาดทรัพย์สิน</t>
  </si>
  <si>
    <t>รวมรายได้จัดเก็บเอง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</si>
  <si>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</si>
  <si>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</si>
  <si>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ภาษีและค่าธรรมเนียมรถยนต์หรือล้อเลื่อน</t>
  </si>
  <si>
    <t>ภาษีมูลค่าเพิ่มตาม พ.ร.บ.กำหนดแผน</t>
  </si>
  <si>
    <t>ภาษีบำรุง อบจ.จากภาษีมูลค่าเพิ่มที่จัดเก็บตามประมวลรัษฎากร 5%</t>
  </si>
  <si>
    <t>ค่าภาคหลวงแร่</t>
  </si>
  <si>
    <t>ค่าภาคหลวงปิโตรเลียม</t>
  </si>
  <si>
    <t>รายได้ที่รัฐบาลอุดหนุนให้องค์กรปกครองส่วนท้องถิ่น</t>
  </si>
  <si>
    <t>รายได้ที่รัฐบาลอุดหนุนให้โดยระบุวัตถุประสงค์</t>
  </si>
  <si>
    <t>รวมทั้งหมด</t>
  </si>
  <si>
    <t>รับจริงตั้งแต่ต้นปี</t>
  </si>
  <si>
    <t>ค่าเช่าที่ดิน</t>
  </si>
  <si>
    <t>เงินอุดหนุนที่ต้องนำมาตั้งงบประมาณ</t>
  </si>
  <si>
    <t>รวมหมวดภาษีอากร</t>
  </si>
  <si>
    <t>รวมหมวดค่าธรรมเนียมค่าปรับ ฯ</t>
  </si>
  <si>
    <t>รวมหมวดรายได้จากทรัพย์สิน</t>
  </si>
  <si>
    <t>รวมหมวดรายได้เบ็ดเตล็ด</t>
  </si>
  <si>
    <t>รวมหมวดรายได้จากทุน</t>
  </si>
  <si>
    <t xml:space="preserve">                                 รวมหมวดภาษีจัดสรร</t>
  </si>
  <si>
    <t>รวมเงินอุดหนุน</t>
  </si>
  <si>
    <t>ภาษีบำรุง อบจ. จากสถานค้าปลีกน้ำมัน</t>
  </si>
  <si>
    <t>เงินปันผลหรือเงินรางวัลต่าง ๆ</t>
  </si>
  <si>
    <t>รวมทั้งสิ้น</t>
  </si>
  <si>
    <t>เงินอุดหนุนเฉพาะกิจจาก -กรมส่งเสริมการปกครองท้องถิ่น</t>
  </si>
  <si>
    <t>1. รายรับ</t>
  </si>
  <si>
    <t>1.1 รับจากเงินรายได้</t>
  </si>
  <si>
    <t>2. รายจ่าย</t>
  </si>
  <si>
    <t>ประมาณการรายรับ</t>
  </si>
  <si>
    <t>งบประมาณรายจ่าย</t>
  </si>
  <si>
    <t>งบประมาณคงเหลือ</t>
  </si>
  <si>
    <t>จ่ายตั้งแต่ต้นปี</t>
  </si>
  <si>
    <t>จ่ายแต่ต้นปี</t>
  </si>
  <si>
    <t>ร้อยละ</t>
  </si>
  <si>
    <t>สูง / ต่ำกว่าประมาณการ</t>
  </si>
  <si>
    <t xml:space="preserve">ค่าครุภัณฑ์ </t>
  </si>
  <si>
    <t>เบิกจ่ายแล้ว</t>
  </si>
  <si>
    <t>คงเหลือ</t>
  </si>
  <si>
    <t>รายจ่ายค้างจ่าย</t>
  </si>
  <si>
    <t>จำนวนเงิน</t>
  </si>
  <si>
    <t>หมวดรายได้จากสาธารณูปโภคและการพาณิชย์</t>
  </si>
  <si>
    <t>รายได้จากสาธารณูปโภคและการพาณิชย์ (ไม่แยกงบเฉพาะการ)</t>
  </si>
  <si>
    <t>รวมหมวดรายได้จากสาธารณูปโภคและการพาณิชย์</t>
  </si>
  <si>
    <t>ค่าเช่ารถสุขา</t>
  </si>
  <si>
    <t>1.2 เงินอุดหนุนทั่วไป</t>
  </si>
  <si>
    <t>2.1 จากเงินรายได้</t>
  </si>
  <si>
    <t>+</t>
  </si>
  <si>
    <t>ต่ำกว่า</t>
  </si>
  <si>
    <t>เกินกว่า</t>
  </si>
  <si>
    <t>-</t>
  </si>
  <si>
    <t>รับจริง</t>
  </si>
  <si>
    <t>คิดเป็น</t>
  </si>
  <si>
    <t xml:space="preserve"> </t>
  </si>
  <si>
    <t xml:space="preserve">     </t>
  </si>
  <si>
    <t>ผลประโยชน์จากทรัพย์สินในบึงฉวาก</t>
  </si>
  <si>
    <t>1.3 เงินอุดหนุนเฉพาะกิจ</t>
  </si>
  <si>
    <t xml:space="preserve">                         รวมทั้งสิ้น(ไม่รวมเงินอุดหนุน)</t>
  </si>
  <si>
    <t>งบประมาณตั้งไว้</t>
  </si>
  <si>
    <t>คิดเป็นร้อยละ</t>
  </si>
  <si>
    <t>หมายเหตุ</t>
  </si>
  <si>
    <t>หมวดเงินอุดหนุนทั่วไป</t>
  </si>
  <si>
    <t>หมวดเงินอุดหนุนเฉพาะกิจ</t>
  </si>
  <si>
    <t xml:space="preserve">รายรับรวมเงินอุดหนุน   </t>
  </si>
  <si>
    <t xml:space="preserve">รายรับที่ไม่รวมเงินอุดหนุน   </t>
  </si>
  <si>
    <t xml:space="preserve">          ประมาณการตั้งจ่ายไว้               </t>
  </si>
  <si>
    <t>สรุปรายรับขององค์การบริหารส่วนจังหวัดสุพรรณบุรี</t>
  </si>
  <si>
    <t>เงินอุดหนุนเงินรางวัล</t>
  </si>
  <si>
    <t>จ่ายจากเงินรายได้  ณ  วันที่  30 มิ.ย. 2555</t>
  </si>
  <si>
    <t xml:space="preserve">               รวมทั้งสิ้น(ไม่รวมเงินอุดหนุนเฉพาะกิจ)</t>
  </si>
  <si>
    <t xml:space="preserve"> รายจ่ายอื่น</t>
  </si>
  <si>
    <t>รายจ่ายรอจ่าย</t>
  </si>
  <si>
    <t>ภาษีบำรุง อบจ. จากผู้ประกอบการปิโตรเลียม</t>
  </si>
  <si>
    <t>2.2 จากเงินอุดหนุเฉพาะกิจ</t>
  </si>
  <si>
    <t>รายงาน  รายรับ และ รายจ่าย ประจำปีงบประมาณ 2557</t>
  </si>
  <si>
    <t>ณ   วันที่ 31 กรกฎาคม 2557</t>
  </si>
  <si>
    <t xml:space="preserve">3. เงินรายรับ ประมาณการรายรับไว้ทั้งสิ้น 627,000,000 บาท รับแต่ต้นปี จำนวน 597,233,059.03 บาท   </t>
  </si>
  <si>
    <t xml:space="preserve">คิดเป็นร้อยละ 95.25  ต่ำกว่าประมาณการ 29,798,160.97 บาท </t>
  </si>
  <si>
    <t>4. การเบิกจ่ายเงิน ประมาณการรายจ่าย จำนวน 627,000,000 บาท เบิกจ่ายแล้วจำนวน 330,202,072.37</t>
  </si>
  <si>
    <t>คิดร้อยละ 52..66  งบประมาณคงเหลือ 296,797,927.63 บาท</t>
  </si>
  <si>
    <t xml:space="preserve">5. รายรับจริงมากกว่ารายจ่ายจริง เป็นเงิน 267,030,986.66 บาท </t>
  </si>
  <si>
    <t>ณ วันที่  31  สิงหาคม 2557</t>
  </si>
  <si>
    <t>เดือน (31 ส.ค. 57)</t>
  </si>
  <si>
    <t>รายงานการรับเงินรายได้ขององค์การบริหารส่วนจังหวัดสุพรรณบุรี     ข้อมูล ณ วันที่  31   สิงหาคม 2557</t>
  </si>
  <si>
    <t>จ่ายจากเงินรายได้  ณ  วันที่  31 ส.ค. 2557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</si>
</sst>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ดดดด\ ปปปป"/>
    <numFmt numFmtId="208" formatCode="_-* #,##0_-;\-* #,##0_-;_-* &quot;-&quot;??_-;_-@_-"/>
    <numFmt numFmtId="209" formatCode="_(* #,##0.0_);_(* \(#,##0.0\);_(* &quot;-&quot;??_);_(@_)"/>
    <numFmt numFmtId="210" formatCode="_(* #,##0_);_(* \(#,##0\);_(* &quot;-&quot;??_);_(@_)"/>
    <numFmt numFmtId="211" formatCode="_-* #,##0.0_-;\-* #,##0.0_-;_-* &quot;-&quot;??_-;_-@_-"/>
    <numFmt numFmtId="212" formatCode="#,##0.0"/>
    <numFmt numFmtId="213" formatCode="0.0"/>
    <numFmt numFmtId="214" formatCode="0.00_ ;[Red]\-0.00\ "/>
    <numFmt numFmtId="215" formatCode="0.00;[Red]0.00"/>
    <numFmt numFmtId="216" formatCode="_(* #,##0.000_);_(* \(#,##0.000\);_(* &quot;-&quot;??_);_(@_)"/>
    <numFmt numFmtId="217" formatCode="_(* #,##0.0000_);_(* \(#,##0.0000\);_(* &quot;-&quot;??_);_(@_)"/>
    <numFmt numFmtId="218" formatCode="0.0;[Red]0.0"/>
    <numFmt numFmtId="219" formatCode="0;[Red]0"/>
    <numFmt numFmtId="220" formatCode="_(* #,##0.00000_);_(* \(#,##0.00000\);_(* &quot;-&quot;??_);_(@_)"/>
    <numFmt numFmtId="221" formatCode="#,##0.000"/>
    <numFmt numFmtId="222" formatCode="#,##0.00;[Red]#,##0.00"/>
    <numFmt numFmtId="223" formatCode="_(* #,##0.00_);_(* \(#,##0.00\);_(* &quot;-&quot;_);_(@_)"/>
    <numFmt numFmtId="224" formatCode="0.0%"/>
    <numFmt numFmtId="225" formatCode="#,##0.00_ ;\-#,##0.00\ "/>
    <numFmt numFmtId="226" formatCode="[&lt;=99999999][$-D000000]0\-####\-####;[$-D000000]#\-####\-####"/>
  </numFmts>
  <fonts count="51">
    <font>
      <sz val="14"/>
      <name val="BrowalliaUPC"/>
      <family val="0"/>
    </font>
    <font>
      <sz val="8"/>
      <name val="BrowalliaUPC"/>
      <family val="2"/>
    </font>
    <font>
      <u val="single"/>
      <sz val="14"/>
      <color indexed="12"/>
      <name val="BrowalliaUPC"/>
      <family val="2"/>
    </font>
    <font>
      <u val="single"/>
      <sz val="14"/>
      <color indexed="36"/>
      <name val="BrowalliaUPC"/>
      <family val="2"/>
    </font>
    <font>
      <sz val="14"/>
      <color indexed="10"/>
      <name val="BrowalliaUPC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7"/>
      <name val="TH SarabunPSK"/>
      <family val="2"/>
    </font>
    <font>
      <sz val="18"/>
      <name val="TH SarabunPSK"/>
      <family val="2"/>
    </font>
    <font>
      <b/>
      <sz val="16"/>
      <color indexed="17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sz val="15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name val="Arial"/>
      <family val="2"/>
    </font>
    <font>
      <sz val="10"/>
      <name val="TH SarabunPSK"/>
      <family val="2"/>
    </font>
    <font>
      <sz val="18"/>
      <color indexed="10"/>
      <name val="TH SarabunPSK"/>
      <family val="2"/>
    </font>
    <font>
      <b/>
      <sz val="18"/>
      <color indexed="18"/>
      <name val="TH SarabunPSK"/>
      <family val="2"/>
    </font>
    <font>
      <b/>
      <sz val="18"/>
      <color indexed="10"/>
      <name val="TH SarabunPSK"/>
      <family val="2"/>
    </font>
    <font>
      <b/>
      <sz val="18"/>
      <name val="TH SarabunPSK"/>
      <family val="2"/>
    </font>
    <font>
      <b/>
      <sz val="16"/>
      <color indexed="18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6"/>
      <color indexed="18"/>
      <name val="TH SarabunPSK"/>
      <family val="2"/>
    </font>
    <font>
      <sz val="15"/>
      <color indexed="10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u val="single"/>
      <sz val="14"/>
      <name val="TH SarabunPSK"/>
      <family val="2"/>
    </font>
    <font>
      <b/>
      <sz val="14"/>
      <color indexed="18"/>
      <name val="TH SarabunPSK"/>
      <family val="2"/>
    </font>
    <font>
      <sz val="18"/>
      <name val="BrowalliaUPC"/>
      <family val="2"/>
    </font>
    <font>
      <b/>
      <sz val="16"/>
      <name val="BrowalliaUPC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thin"/>
      <bottom style="double"/>
    </border>
    <border>
      <left/>
      <right/>
      <top/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rgb="FFFF0000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3" borderId="0" applyNumberFormat="0" applyBorder="0" applyAlignment="0" applyProtection="0"/>
    <xf numFmtId="0" fontId="20" fillId="17" borderId="3" applyNumberFormat="0" applyAlignment="0" applyProtection="0"/>
    <xf numFmtId="0" fontId="21" fillId="17" borderId="4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26" fillId="7" borderId="4" applyNumberFormat="0" applyAlignment="0" applyProtection="0"/>
    <xf numFmtId="0" fontId="27" fillId="18" borderId="0" applyNumberFormat="0" applyBorder="0" applyAlignment="0" applyProtection="0"/>
    <xf numFmtId="0" fontId="28" fillId="0" borderId="5" applyNumberFormat="0" applyFill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210" fontId="0" fillId="0" borderId="0" xfId="0" applyNumberFormat="1" applyAlignment="1">
      <alignment/>
    </xf>
    <xf numFmtId="43" fontId="0" fillId="0" borderId="0" xfId="33" applyFon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33" applyFont="1" applyAlignment="1">
      <alignment/>
    </xf>
    <xf numFmtId="194" fontId="0" fillId="0" borderId="0" xfId="0" applyNumberFormat="1" applyAlignment="1">
      <alignment/>
    </xf>
    <xf numFmtId="194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210" fontId="8" fillId="0" borderId="16" xfId="33" applyNumberFormat="1" applyFont="1" applyBorder="1" applyAlignment="1">
      <alignment/>
    </xf>
    <xf numFmtId="43" fontId="8" fillId="0" borderId="16" xfId="33" applyFont="1" applyBorder="1" applyAlignment="1">
      <alignment horizontal="center"/>
    </xf>
    <xf numFmtId="2" fontId="8" fillId="0" borderId="16" xfId="33" applyNumberFormat="1" applyFont="1" applyBorder="1" applyAlignment="1">
      <alignment horizontal="center"/>
    </xf>
    <xf numFmtId="43" fontId="8" fillId="0" borderId="16" xfId="33" applyFont="1" applyBorder="1" applyAlignment="1">
      <alignment/>
    </xf>
    <xf numFmtId="210" fontId="8" fillId="0" borderId="16" xfId="33" applyNumberFormat="1" applyFont="1" applyBorder="1" applyAlignment="1">
      <alignment horizontal="center"/>
    </xf>
    <xf numFmtId="210" fontId="8" fillId="0" borderId="17" xfId="33" applyNumberFormat="1" applyFont="1" applyBorder="1" applyAlignment="1">
      <alignment/>
    </xf>
    <xf numFmtId="43" fontId="8" fillId="0" borderId="17" xfId="33" applyFont="1" applyBorder="1" applyAlignment="1">
      <alignment horizontal="center"/>
    </xf>
    <xf numFmtId="2" fontId="8" fillId="0" borderId="17" xfId="33" applyNumberFormat="1" applyFont="1" applyBorder="1" applyAlignment="1">
      <alignment/>
    </xf>
    <xf numFmtId="210" fontId="8" fillId="0" borderId="17" xfId="33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3" fontId="8" fillId="0" borderId="10" xfId="33" applyNumberFormat="1" applyFont="1" applyBorder="1" applyAlignment="1">
      <alignment/>
    </xf>
    <xf numFmtId="4" fontId="8" fillId="0" borderId="10" xfId="33" applyNumberFormat="1" applyFont="1" applyBorder="1" applyAlignment="1">
      <alignment/>
    </xf>
    <xf numFmtId="2" fontId="8" fillId="0" borderId="10" xfId="33" applyNumberFormat="1" applyFont="1" applyBorder="1" applyAlignment="1">
      <alignment horizontal="center"/>
    </xf>
    <xf numFmtId="43" fontId="8" fillId="0" borderId="10" xfId="33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3" fontId="7" fillId="0" borderId="0" xfId="33" applyFont="1" applyBorder="1" applyAlignment="1">
      <alignment/>
    </xf>
    <xf numFmtId="0" fontId="7" fillId="0" borderId="0" xfId="0" applyFont="1" applyAlignment="1">
      <alignment/>
    </xf>
    <xf numFmtId="43" fontId="6" fillId="0" borderId="20" xfId="33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43" fontId="7" fillId="0" borderId="23" xfId="33" applyFont="1" applyBorder="1" applyAlignment="1">
      <alignment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210" fontId="8" fillId="0" borderId="25" xfId="33" applyNumberFormat="1" applyFont="1" applyBorder="1" applyAlignment="1">
      <alignment/>
    </xf>
    <xf numFmtId="43" fontId="8" fillId="0" borderId="25" xfId="33" applyFont="1" applyBorder="1" applyAlignment="1">
      <alignment horizontal="center"/>
    </xf>
    <xf numFmtId="43" fontId="8" fillId="0" borderId="25" xfId="33" applyFont="1" applyBorder="1" applyAlignment="1">
      <alignment/>
    </xf>
    <xf numFmtId="0" fontId="5" fillId="0" borderId="0" xfId="0" applyFont="1" applyBorder="1" applyAlignment="1">
      <alignment horizontal="left"/>
    </xf>
    <xf numFmtId="210" fontId="8" fillId="0" borderId="26" xfId="33" applyNumberFormat="1" applyFont="1" applyBorder="1" applyAlignment="1">
      <alignment/>
    </xf>
    <xf numFmtId="43" fontId="8" fillId="0" borderId="26" xfId="33" applyFont="1" applyBorder="1" applyAlignment="1">
      <alignment horizontal="center"/>
    </xf>
    <xf numFmtId="43" fontId="8" fillId="0" borderId="26" xfId="33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210" fontId="8" fillId="0" borderId="20" xfId="33" applyNumberFormat="1" applyFont="1" applyBorder="1" applyAlignment="1">
      <alignment/>
    </xf>
    <xf numFmtId="43" fontId="8" fillId="0" borderId="20" xfId="33" applyFont="1" applyBorder="1" applyAlignment="1">
      <alignment/>
    </xf>
    <xf numFmtId="2" fontId="8" fillId="0" borderId="20" xfId="33" applyNumberFormat="1" applyFont="1" applyBorder="1" applyAlignment="1">
      <alignment horizontal="center"/>
    </xf>
    <xf numFmtId="210" fontId="8" fillId="0" borderId="0" xfId="33" applyNumberFormat="1" applyFont="1" applyBorder="1" applyAlignment="1">
      <alignment/>
    </xf>
    <xf numFmtId="43" fontId="8" fillId="0" borderId="0" xfId="33" applyFont="1" applyBorder="1" applyAlignment="1">
      <alignment/>
    </xf>
    <xf numFmtId="210" fontId="8" fillId="0" borderId="0" xfId="33" applyNumberFormat="1" applyFont="1" applyBorder="1" applyAlignment="1">
      <alignment horizontal="center"/>
    </xf>
    <xf numFmtId="3" fontId="8" fillId="0" borderId="0" xfId="33" applyNumberFormat="1" applyFont="1" applyBorder="1" applyAlignment="1">
      <alignment horizontal="center"/>
    </xf>
    <xf numFmtId="210" fontId="5" fillId="0" borderId="0" xfId="0" applyNumberFormat="1" applyFont="1" applyAlignment="1">
      <alignment/>
    </xf>
    <xf numFmtId="43" fontId="9" fillId="0" borderId="0" xfId="33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210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43" fontId="7" fillId="0" borderId="0" xfId="33" applyFont="1" applyBorder="1" applyAlignment="1">
      <alignment/>
    </xf>
    <xf numFmtId="43" fontId="5" fillId="0" borderId="29" xfId="33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3" fontId="7" fillId="0" borderId="29" xfId="33" applyFont="1" applyBorder="1" applyAlignment="1">
      <alignment/>
    </xf>
    <xf numFmtId="210" fontId="7" fillId="0" borderId="29" xfId="33" applyNumberFormat="1" applyFont="1" applyBorder="1" applyAlignment="1">
      <alignment/>
    </xf>
    <xf numFmtId="43" fontId="7" fillId="0" borderId="30" xfId="33" applyFont="1" applyBorder="1" applyAlignment="1">
      <alignment/>
    </xf>
    <xf numFmtId="194" fontId="11" fillId="0" borderId="29" xfId="0" applyNumberFormat="1" applyFont="1" applyBorder="1" applyAlignment="1">
      <alignment/>
    </xf>
    <xf numFmtId="210" fontId="7" fillId="0" borderId="0" xfId="33" applyNumberFormat="1" applyFont="1" applyFill="1" applyBorder="1" applyAlignment="1">
      <alignment/>
    </xf>
    <xf numFmtId="0" fontId="7" fillId="0" borderId="29" xfId="0" applyFont="1" applyBorder="1" applyAlignment="1">
      <alignment/>
    </xf>
    <xf numFmtId="43" fontId="7" fillId="0" borderId="31" xfId="33" applyFont="1" applyBorder="1" applyAlignment="1">
      <alignment/>
    </xf>
    <xf numFmtId="43" fontId="7" fillId="0" borderId="32" xfId="33" applyFont="1" applyBorder="1" applyAlignment="1">
      <alignment/>
    </xf>
    <xf numFmtId="0" fontId="11" fillId="0" borderId="31" xfId="0" applyFont="1" applyBorder="1" applyAlignment="1">
      <alignment/>
    </xf>
    <xf numFmtId="210" fontId="7" fillId="0" borderId="33" xfId="33" applyNumberFormat="1" applyFont="1" applyBorder="1" applyAlignment="1">
      <alignment/>
    </xf>
    <xf numFmtId="43" fontId="7" fillId="0" borderId="33" xfId="33" applyFont="1" applyBorder="1" applyAlignment="1">
      <alignment/>
    </xf>
    <xf numFmtId="194" fontId="11" fillId="0" borderId="33" xfId="0" applyNumberFormat="1" applyFont="1" applyBorder="1" applyAlignment="1">
      <alignment/>
    </xf>
    <xf numFmtId="210" fontId="7" fillId="0" borderId="0" xfId="33" applyNumberFormat="1" applyFont="1" applyBorder="1" applyAlignment="1">
      <alignment/>
    </xf>
    <xf numFmtId="194" fontId="11" fillId="0" borderId="0" xfId="0" applyNumberFormat="1" applyFont="1" applyBorder="1" applyAlignment="1">
      <alignment/>
    </xf>
    <xf numFmtId="43" fontId="7" fillId="0" borderId="29" xfId="33" applyFont="1" applyBorder="1" applyAlignment="1">
      <alignment horizontal="center"/>
    </xf>
    <xf numFmtId="194" fontId="7" fillId="0" borderId="29" xfId="0" applyNumberFormat="1" applyFont="1" applyBorder="1" applyAlignment="1">
      <alignment/>
    </xf>
    <xf numFmtId="0" fontId="0" fillId="0" borderId="0" xfId="0" applyAlignment="1">
      <alignment horizontal="center"/>
    </xf>
    <xf numFmtId="2" fontId="8" fillId="0" borderId="15" xfId="33" applyNumberFormat="1" applyFont="1" applyBorder="1" applyAlignment="1">
      <alignment horizontal="center"/>
    </xf>
    <xf numFmtId="0" fontId="33" fillId="0" borderId="0" xfId="51" applyFont="1" applyFill="1">
      <alignment/>
      <protection/>
    </xf>
    <xf numFmtId="0" fontId="34" fillId="0" borderId="0" xfId="51" applyFont="1" applyFill="1">
      <alignment/>
      <protection/>
    </xf>
    <xf numFmtId="0" fontId="36" fillId="0" borderId="0" xfId="51" applyFont="1" applyFill="1" applyAlignment="1">
      <alignment/>
      <protection/>
    </xf>
    <xf numFmtId="0" fontId="37" fillId="0" borderId="0" xfId="51" applyFont="1" applyFill="1" applyAlignment="1">
      <alignment/>
      <protection/>
    </xf>
    <xf numFmtId="0" fontId="37" fillId="0" borderId="34" xfId="51" applyFont="1" applyFill="1" applyBorder="1" applyAlignment="1">
      <alignment horizontal="center"/>
      <protection/>
    </xf>
    <xf numFmtId="0" fontId="39" fillId="0" borderId="0" xfId="51" applyFont="1" applyFill="1">
      <alignment/>
      <protection/>
    </xf>
    <xf numFmtId="0" fontId="5" fillId="0" borderId="0" xfId="51" applyFont="1" applyFill="1">
      <alignment/>
      <protection/>
    </xf>
    <xf numFmtId="0" fontId="38" fillId="5" borderId="35" xfId="51" applyFont="1" applyFill="1" applyBorder="1">
      <alignment/>
      <protection/>
    </xf>
    <xf numFmtId="43" fontId="5" fillId="3" borderId="35" xfId="33" applyFont="1" applyFill="1" applyBorder="1" applyAlignment="1">
      <alignment horizontal="center" vertical="center"/>
    </xf>
    <xf numFmtId="43" fontId="5" fillId="24" borderId="35" xfId="33" applyFont="1" applyFill="1" applyBorder="1" applyAlignment="1">
      <alignment/>
    </xf>
    <xf numFmtId="43" fontId="7" fillId="4" borderId="35" xfId="33" applyFont="1" applyFill="1" applyBorder="1" applyAlignment="1">
      <alignment/>
    </xf>
    <xf numFmtId="194" fontId="40" fillId="0" borderId="0" xfId="51" applyNumberFormat="1" applyFont="1" applyFill="1">
      <alignment/>
      <protection/>
    </xf>
    <xf numFmtId="0" fontId="7" fillId="0" borderId="0" xfId="51" applyFont="1" applyFill="1">
      <alignment/>
      <protection/>
    </xf>
    <xf numFmtId="0" fontId="38" fillId="5" borderId="36" xfId="51" applyFont="1" applyFill="1" applyBorder="1">
      <alignment/>
      <protection/>
    </xf>
    <xf numFmtId="0" fontId="41" fillId="5" borderId="36" xfId="51" applyFont="1" applyFill="1" applyBorder="1">
      <alignment/>
      <protection/>
    </xf>
    <xf numFmtId="43" fontId="5" fillId="24" borderId="37" xfId="33" applyFont="1" applyFill="1" applyBorder="1" applyAlignment="1">
      <alignment/>
    </xf>
    <xf numFmtId="0" fontId="7" fillId="0" borderId="36" xfId="51" applyFont="1" applyFill="1" applyBorder="1">
      <alignment/>
      <protection/>
    </xf>
    <xf numFmtId="0" fontId="40" fillId="0" borderId="0" xfId="51" applyFont="1" applyFill="1">
      <alignment/>
      <protection/>
    </xf>
    <xf numFmtId="0" fontId="7" fillId="0" borderId="38" xfId="51" applyFont="1" applyFill="1" applyBorder="1">
      <alignment/>
      <protection/>
    </xf>
    <xf numFmtId="43" fontId="7" fillId="0" borderId="38" xfId="33" applyFont="1" applyFill="1" applyBorder="1" applyAlignment="1">
      <alignment/>
    </xf>
    <xf numFmtId="43" fontId="5" fillId="0" borderId="38" xfId="33" applyFont="1" applyFill="1" applyBorder="1" applyAlignment="1">
      <alignment/>
    </xf>
    <xf numFmtId="0" fontId="7" fillId="0" borderId="35" xfId="51" applyFont="1" applyFill="1" applyBorder="1">
      <alignment/>
      <protection/>
    </xf>
    <xf numFmtId="0" fontId="13" fillId="0" borderId="0" xfId="51" applyFont="1" applyFill="1">
      <alignment/>
      <protection/>
    </xf>
    <xf numFmtId="0" fontId="42" fillId="0" borderId="0" xfId="51" applyFont="1" applyFill="1">
      <alignment/>
      <protection/>
    </xf>
    <xf numFmtId="43" fontId="5" fillId="7" borderId="37" xfId="33" applyFont="1" applyFill="1" applyBorder="1" applyAlignment="1">
      <alignment/>
    </xf>
    <xf numFmtId="194" fontId="5" fillId="7" borderId="36" xfId="50" applyNumberFormat="1" applyFont="1" applyFill="1" applyBorder="1">
      <alignment/>
      <protection/>
    </xf>
    <xf numFmtId="43" fontId="5" fillId="7" borderId="0" xfId="40" applyFont="1" applyFill="1" applyAlignment="1">
      <alignment/>
    </xf>
    <xf numFmtId="43" fontId="5" fillId="11" borderId="0" xfId="51" applyNumberFormat="1" applyFont="1" applyFill="1" applyAlignment="1">
      <alignment/>
      <protection/>
    </xf>
    <xf numFmtId="43" fontId="5" fillId="3" borderId="0" xfId="51" applyNumberFormat="1" applyFont="1" applyFill="1" applyAlignment="1">
      <alignment/>
      <protection/>
    </xf>
    <xf numFmtId="9" fontId="5" fillId="11" borderId="0" xfId="51" applyNumberFormat="1" applyFont="1" applyFill="1" applyAlignment="1">
      <alignment/>
      <protection/>
    </xf>
    <xf numFmtId="43" fontId="5" fillId="25" borderId="35" xfId="33" applyFont="1" applyFill="1" applyBorder="1" applyAlignment="1">
      <alignment/>
    </xf>
    <xf numFmtId="43" fontId="5" fillId="25" borderId="39" xfId="33" applyFont="1" applyFill="1" applyBorder="1" applyAlignment="1">
      <alignment/>
    </xf>
    <xf numFmtId="43" fontId="5" fillId="25" borderId="37" xfId="33" applyFont="1" applyFill="1" applyBorder="1" applyAlignment="1">
      <alignment/>
    </xf>
    <xf numFmtId="43" fontId="5" fillId="25" borderId="0" xfId="51" applyNumberFormat="1" applyFont="1" applyFill="1" applyAlignment="1">
      <alignment/>
      <protection/>
    </xf>
    <xf numFmtId="43" fontId="0" fillId="0" borderId="0" xfId="33" applyAlignment="1">
      <alignment/>
    </xf>
    <xf numFmtId="43" fontId="0" fillId="0" borderId="0" xfId="33" applyAlignment="1">
      <alignment horizontal="center"/>
    </xf>
    <xf numFmtId="0" fontId="0" fillId="0" borderId="0" xfId="0" applyFont="1" applyAlignment="1">
      <alignment/>
    </xf>
    <xf numFmtId="43" fontId="11" fillId="0" borderId="0" xfId="33" applyFont="1" applyAlignment="1">
      <alignment/>
    </xf>
    <xf numFmtId="0" fontId="5" fillId="0" borderId="31" xfId="0" applyFont="1" applyBorder="1" applyAlignment="1">
      <alignment horizontal="right" vertical="center" wrapText="1"/>
    </xf>
    <xf numFmtId="0" fontId="11" fillId="0" borderId="40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right" vertical="center" wrapText="1"/>
    </xf>
    <xf numFmtId="0" fontId="11" fillId="0" borderId="42" xfId="0" applyFont="1" applyBorder="1" applyAlignment="1">
      <alignment horizontal="center" vertical="center" wrapText="1"/>
    </xf>
    <xf numFmtId="0" fontId="43" fillId="0" borderId="41" xfId="0" applyFont="1" applyBorder="1" applyAlignment="1">
      <alignment horizontal="center" vertical="center" wrapText="1"/>
    </xf>
    <xf numFmtId="0" fontId="43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44" fillId="0" borderId="31" xfId="0" applyFont="1" applyBorder="1" applyAlignment="1">
      <alignment/>
    </xf>
    <xf numFmtId="0" fontId="45" fillId="0" borderId="31" xfId="0" applyFont="1" applyBorder="1" applyAlignment="1">
      <alignment/>
    </xf>
    <xf numFmtId="43" fontId="45" fillId="0" borderId="31" xfId="33" applyFont="1" applyBorder="1" applyAlignment="1">
      <alignment/>
    </xf>
    <xf numFmtId="0" fontId="45" fillId="0" borderId="40" xfId="0" applyFont="1" applyBorder="1" applyAlignment="1">
      <alignment/>
    </xf>
    <xf numFmtId="0" fontId="44" fillId="0" borderId="41" xfId="0" applyFont="1" applyBorder="1" applyAlignment="1">
      <alignment/>
    </xf>
    <xf numFmtId="3" fontId="44" fillId="0" borderId="41" xfId="0" applyNumberFormat="1" applyFont="1" applyBorder="1" applyAlignment="1">
      <alignment horizontal="right"/>
    </xf>
    <xf numFmtId="43" fontId="44" fillId="0" borderId="41" xfId="33" applyFont="1" applyBorder="1" applyAlignment="1">
      <alignment horizontal="right"/>
    </xf>
    <xf numFmtId="4" fontId="45" fillId="0" borderId="41" xfId="0" applyNumberFormat="1" applyFont="1" applyBorder="1" applyAlignment="1">
      <alignment horizontal="right"/>
    </xf>
    <xf numFmtId="4" fontId="45" fillId="0" borderId="42" xfId="33" applyNumberFormat="1" applyFont="1" applyBorder="1" applyAlignment="1">
      <alignment/>
    </xf>
    <xf numFmtId="0" fontId="11" fillId="0" borderId="41" xfId="0" applyFont="1" applyBorder="1" applyAlignment="1">
      <alignment/>
    </xf>
    <xf numFmtId="0" fontId="45" fillId="0" borderId="41" xfId="0" applyFont="1" applyBorder="1" applyAlignment="1">
      <alignment/>
    </xf>
    <xf numFmtId="208" fontId="45" fillId="0" borderId="41" xfId="33" applyNumberFormat="1" applyFont="1" applyBorder="1" applyAlignment="1">
      <alignment horizontal="right"/>
    </xf>
    <xf numFmtId="43" fontId="45" fillId="0" borderId="41" xfId="33" applyFont="1" applyBorder="1" applyAlignment="1">
      <alignment horizontal="right"/>
    </xf>
    <xf numFmtId="3" fontId="5" fillId="0" borderId="41" xfId="33" applyNumberFormat="1" applyFont="1" applyBorder="1" applyAlignment="1">
      <alignment horizontal="right" vertical="center" wrapText="1"/>
    </xf>
    <xf numFmtId="43" fontId="11" fillId="0" borderId="41" xfId="33" applyFont="1" applyBorder="1" applyAlignment="1">
      <alignment horizontal="center"/>
    </xf>
    <xf numFmtId="0" fontId="45" fillId="0" borderId="43" xfId="0" applyFont="1" applyBorder="1" applyAlignment="1">
      <alignment/>
    </xf>
    <xf numFmtId="208" fontId="45" fillId="0" borderId="43" xfId="33" applyNumberFormat="1" applyFont="1" applyBorder="1" applyAlignment="1">
      <alignment horizontal="right"/>
    </xf>
    <xf numFmtId="43" fontId="45" fillId="0" borderId="43" xfId="33" applyFont="1" applyBorder="1" applyAlignment="1">
      <alignment horizontal="right"/>
    </xf>
    <xf numFmtId="0" fontId="44" fillId="0" borderId="29" xfId="0" applyFont="1" applyBorder="1" applyAlignment="1">
      <alignment horizontal="center" vertical="center"/>
    </xf>
    <xf numFmtId="208" fontId="44" fillId="0" borderId="29" xfId="33" applyNumberFormat="1" applyFont="1" applyBorder="1" applyAlignment="1">
      <alignment horizontal="right" vertical="center"/>
    </xf>
    <xf numFmtId="43" fontId="44" fillId="0" borderId="29" xfId="33" applyNumberFormat="1" applyFont="1" applyBorder="1" applyAlignment="1">
      <alignment horizontal="right" vertical="center"/>
    </xf>
    <xf numFmtId="43" fontId="44" fillId="0" borderId="29" xfId="33" applyFont="1" applyBorder="1" applyAlignment="1">
      <alignment horizontal="right" vertical="center"/>
    </xf>
    <xf numFmtId="3" fontId="5" fillId="0" borderId="29" xfId="33" applyNumberFormat="1" applyFont="1" applyBorder="1" applyAlignment="1">
      <alignment horizontal="right" vertical="center" wrapText="1"/>
    </xf>
    <xf numFmtId="4" fontId="45" fillId="0" borderId="29" xfId="33" applyNumberFormat="1" applyFont="1" applyBorder="1" applyAlignment="1">
      <alignment/>
    </xf>
    <xf numFmtId="43" fontId="11" fillId="0" borderId="29" xfId="33" applyFont="1" applyBorder="1" applyAlignment="1">
      <alignment horizontal="center"/>
    </xf>
    <xf numFmtId="208" fontId="44" fillId="0" borderId="31" xfId="33" applyNumberFormat="1" applyFont="1" applyBorder="1" applyAlignment="1">
      <alignment horizontal="right"/>
    </xf>
    <xf numFmtId="4" fontId="44" fillId="0" borderId="31" xfId="0" applyNumberFormat="1" applyFont="1" applyBorder="1" applyAlignment="1">
      <alignment horizontal="right"/>
    </xf>
    <xf numFmtId="4" fontId="5" fillId="0" borderId="41" xfId="33" applyNumberFormat="1" applyFont="1" applyBorder="1" applyAlignment="1" quotePrefix="1">
      <alignment horizontal="right" vertical="center" wrapText="1"/>
    </xf>
    <xf numFmtId="4" fontId="5" fillId="0" borderId="41" xfId="33" applyNumberFormat="1" applyFont="1" applyBorder="1" applyAlignment="1">
      <alignment horizontal="right" vertical="center" wrapText="1"/>
    </xf>
    <xf numFmtId="0" fontId="44" fillId="0" borderId="29" xfId="0" applyFont="1" applyBorder="1" applyAlignment="1">
      <alignment horizontal="center"/>
    </xf>
    <xf numFmtId="194" fontId="44" fillId="0" borderId="29" xfId="33" applyNumberFormat="1" applyFont="1" applyBorder="1" applyAlignment="1">
      <alignment horizontal="right" vertical="center"/>
    </xf>
    <xf numFmtId="4" fontId="45" fillId="0" borderId="45" xfId="33" applyNumberFormat="1" applyFont="1" applyBorder="1" applyAlignment="1">
      <alignment/>
    </xf>
    <xf numFmtId="43" fontId="45" fillId="0" borderId="31" xfId="33" applyFont="1" applyBorder="1" applyAlignment="1" quotePrefix="1">
      <alignment horizontal="right"/>
    </xf>
    <xf numFmtId="208" fontId="44" fillId="0" borderId="41" xfId="33" applyNumberFormat="1" applyFont="1" applyBorder="1" applyAlignment="1">
      <alignment horizontal="right"/>
    </xf>
    <xf numFmtId="43" fontId="45" fillId="0" borderId="42" xfId="33" applyFont="1" applyBorder="1" applyAlignment="1">
      <alignment/>
    </xf>
    <xf numFmtId="208" fontId="45" fillId="0" borderId="41" xfId="33" applyNumberFormat="1" applyFont="1" applyBorder="1" applyAlignment="1" quotePrefix="1">
      <alignment horizontal="right"/>
    </xf>
    <xf numFmtId="208" fontId="45" fillId="0" borderId="43" xfId="33" applyNumberFormat="1" applyFont="1" applyBorder="1" applyAlignment="1" quotePrefix="1">
      <alignment horizontal="right"/>
    </xf>
    <xf numFmtId="0" fontId="44" fillId="0" borderId="31" xfId="0" applyFont="1" applyBorder="1" applyAlignment="1">
      <alignment horizontal="left"/>
    </xf>
    <xf numFmtId="208" fontId="44" fillId="0" borderId="31" xfId="33" applyNumberFormat="1" applyFont="1" applyBorder="1" applyAlignment="1">
      <alignment horizontal="right" vertical="center"/>
    </xf>
    <xf numFmtId="194" fontId="44" fillId="0" borderId="31" xfId="33" applyNumberFormat="1" applyFont="1" applyBorder="1" applyAlignment="1">
      <alignment horizontal="right" vertical="center"/>
    </xf>
    <xf numFmtId="43" fontId="44" fillId="0" borderId="31" xfId="33" applyFont="1" applyBorder="1" applyAlignment="1">
      <alignment horizontal="right" vertical="center"/>
    </xf>
    <xf numFmtId="0" fontId="45" fillId="0" borderId="43" xfId="0" applyFont="1" applyBorder="1" applyAlignment="1">
      <alignment wrapText="1"/>
    </xf>
    <xf numFmtId="208" fontId="44" fillId="0" borderId="43" xfId="33" applyNumberFormat="1" applyFont="1" applyBorder="1" applyAlignment="1">
      <alignment horizontal="right" vertical="center"/>
    </xf>
    <xf numFmtId="194" fontId="45" fillId="0" borderId="43" xfId="33" applyNumberFormat="1" applyFont="1" applyBorder="1" applyAlignment="1">
      <alignment horizontal="right" vertical="center"/>
    </xf>
    <xf numFmtId="43" fontId="45" fillId="0" borderId="41" xfId="33" applyFont="1" applyBorder="1" applyAlignment="1">
      <alignment horizontal="right" vertical="center"/>
    </xf>
    <xf numFmtId="4" fontId="45" fillId="0" borderId="42" xfId="33" applyNumberFormat="1" applyFont="1" applyBorder="1" applyAlignment="1">
      <alignment vertical="center"/>
    </xf>
    <xf numFmtId="0" fontId="45" fillId="0" borderId="31" xfId="0" applyFont="1" applyBorder="1" applyAlignment="1">
      <alignment horizontal="left"/>
    </xf>
    <xf numFmtId="43" fontId="5" fillId="0" borderId="41" xfId="33" applyFont="1" applyBorder="1" applyAlignment="1" quotePrefix="1">
      <alignment horizontal="right" vertical="center" wrapText="1"/>
    </xf>
    <xf numFmtId="43" fontId="45" fillId="0" borderId="31" xfId="33" applyFont="1" applyBorder="1" applyAlignment="1">
      <alignment horizontal="right"/>
    </xf>
    <xf numFmtId="4" fontId="45" fillId="0" borderId="44" xfId="33" applyNumberFormat="1" applyFont="1" applyBorder="1" applyAlignment="1">
      <alignment/>
    </xf>
    <xf numFmtId="4" fontId="44" fillId="0" borderId="45" xfId="33" applyNumberFormat="1" applyFont="1" applyBorder="1" applyAlignment="1">
      <alignment horizontal="right" vertical="center"/>
    </xf>
    <xf numFmtId="43" fontId="11" fillId="26" borderId="29" xfId="33" applyFont="1" applyFill="1" applyBorder="1" applyAlignment="1">
      <alignment horizontal="center"/>
    </xf>
    <xf numFmtId="208" fontId="44" fillId="0" borderId="0" xfId="33" applyNumberFormat="1" applyFont="1" applyBorder="1" applyAlignment="1">
      <alignment horizontal="right" vertical="center"/>
    </xf>
    <xf numFmtId="208" fontId="45" fillId="0" borderId="41" xfId="33" applyNumberFormat="1" applyFont="1" applyBorder="1" applyAlignment="1">
      <alignment/>
    </xf>
    <xf numFmtId="43" fontId="45" fillId="0" borderId="41" xfId="33" applyFont="1" applyBorder="1" applyAlignment="1">
      <alignment/>
    </xf>
    <xf numFmtId="43" fontId="45" fillId="0" borderId="41" xfId="33" applyFont="1" applyBorder="1" applyAlignment="1" quotePrefix="1">
      <alignment/>
    </xf>
    <xf numFmtId="43" fontId="45" fillId="0" borderId="41" xfId="33" applyNumberFormat="1" applyFont="1" applyBorder="1" applyAlignment="1">
      <alignment horizontal="right"/>
    </xf>
    <xf numFmtId="0" fontId="45" fillId="0" borderId="41" xfId="0" applyFont="1" applyBorder="1" applyAlignment="1">
      <alignment wrapText="1"/>
    </xf>
    <xf numFmtId="208" fontId="45" fillId="0" borderId="41" xfId="33" applyNumberFormat="1" applyFont="1" applyBorder="1" applyAlignment="1">
      <alignment horizontal="right" vertical="center"/>
    </xf>
    <xf numFmtId="43" fontId="45" fillId="0" borderId="41" xfId="33" applyNumberFormat="1" applyFont="1" applyBorder="1" applyAlignment="1">
      <alignment horizontal="center" vertical="center"/>
    </xf>
    <xf numFmtId="4" fontId="45" fillId="0" borderId="42" xfId="33" applyNumberFormat="1" applyFont="1" applyBorder="1" applyAlignment="1">
      <alignment horizontal="right" vertical="center"/>
    </xf>
    <xf numFmtId="43" fontId="45" fillId="0" borderId="41" xfId="33" applyNumberFormat="1" applyFont="1" applyBorder="1" applyAlignment="1">
      <alignment horizontal="right" vertical="center"/>
    </xf>
    <xf numFmtId="208" fontId="44" fillId="0" borderId="31" xfId="33" applyNumberFormat="1" applyFont="1" applyBorder="1" applyAlignment="1" quotePrefix="1">
      <alignment horizontal="right"/>
    </xf>
    <xf numFmtId="43" fontId="44" fillId="0" borderId="31" xfId="33" applyFont="1" applyBorder="1" applyAlignment="1" quotePrefix="1">
      <alignment horizontal="right"/>
    </xf>
    <xf numFmtId="43" fontId="44" fillId="0" borderId="31" xfId="33" applyFont="1" applyBorder="1" applyAlignment="1" quotePrefix="1">
      <alignment/>
    </xf>
    <xf numFmtId="3" fontId="45" fillId="0" borderId="42" xfId="33" applyNumberFormat="1" applyFont="1" applyBorder="1" applyAlignment="1">
      <alignment/>
    </xf>
    <xf numFmtId="43" fontId="45" fillId="0" borderId="45" xfId="33" applyFont="1" applyBorder="1" applyAlignment="1">
      <alignment/>
    </xf>
    <xf numFmtId="208" fontId="45" fillId="0" borderId="31" xfId="33" applyNumberFormat="1" applyFont="1" applyBorder="1" applyAlignment="1">
      <alignment/>
    </xf>
    <xf numFmtId="208" fontId="44" fillId="0" borderId="43" xfId="33" applyNumberFormat="1" applyFont="1" applyBorder="1" applyAlignment="1">
      <alignment horizontal="right"/>
    </xf>
    <xf numFmtId="3" fontId="45" fillId="0" borderId="44" xfId="33" applyNumberFormat="1" applyFont="1" applyBorder="1" applyAlignment="1">
      <alignment/>
    </xf>
    <xf numFmtId="0" fontId="45" fillId="0" borderId="41" xfId="0" applyFont="1" applyBorder="1" applyAlignment="1">
      <alignment horizontal="center"/>
    </xf>
    <xf numFmtId="43" fontId="44" fillId="0" borderId="31" xfId="33" applyFont="1" applyBorder="1" applyAlignment="1">
      <alignment horizontal="right"/>
    </xf>
    <xf numFmtId="0" fontId="44" fillId="0" borderId="46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/>
    </xf>
    <xf numFmtId="43" fontId="45" fillId="0" borderId="0" xfId="33" applyFont="1" applyBorder="1" applyAlignment="1">
      <alignment/>
    </xf>
    <xf numFmtId="4" fontId="45" fillId="0" borderId="0" xfId="33" applyNumberFormat="1" applyFont="1" applyAlignment="1">
      <alignment/>
    </xf>
    <xf numFmtId="0" fontId="47" fillId="0" borderId="0" xfId="0" applyFont="1" applyAlignment="1">
      <alignment/>
    </xf>
    <xf numFmtId="43" fontId="11" fillId="0" borderId="0" xfId="0" applyNumberFormat="1" applyFont="1" applyAlignment="1">
      <alignment/>
    </xf>
    <xf numFmtId="43" fontId="45" fillId="0" borderId="0" xfId="33" applyFont="1" applyBorder="1" applyAlignment="1">
      <alignment horizontal="right"/>
    </xf>
    <xf numFmtId="43" fontId="11" fillId="26" borderId="31" xfId="33" applyFont="1" applyFill="1" applyBorder="1" applyAlignment="1">
      <alignment horizontal="center"/>
    </xf>
    <xf numFmtId="0" fontId="46" fillId="0" borderId="29" xfId="0" applyFont="1" applyBorder="1" applyAlignment="1">
      <alignment/>
    </xf>
    <xf numFmtId="43" fontId="11" fillId="0" borderId="31" xfId="33" applyFont="1" applyBorder="1" applyAlignment="1">
      <alignment horizontal="center"/>
    </xf>
    <xf numFmtId="43" fontId="11" fillId="0" borderId="43" xfId="33" applyFont="1" applyBorder="1" applyAlignment="1">
      <alignment horizontal="center"/>
    </xf>
    <xf numFmtId="0" fontId="5" fillId="0" borderId="29" xfId="0" applyFont="1" applyBorder="1" applyAlignment="1">
      <alignment horizontal="right" vertical="center" wrapText="1"/>
    </xf>
    <xf numFmtId="43" fontId="5" fillId="3" borderId="47" xfId="33" applyFont="1" applyFill="1" applyBorder="1" applyAlignment="1">
      <alignment horizontal="center" vertical="center"/>
    </xf>
    <xf numFmtId="2" fontId="8" fillId="0" borderId="25" xfId="33" applyNumberFormat="1" applyFont="1" applyBorder="1" applyAlignment="1">
      <alignment horizontal="center"/>
    </xf>
    <xf numFmtId="43" fontId="11" fillId="26" borderId="41" xfId="33" applyFont="1" applyFill="1" applyBorder="1" applyAlignment="1">
      <alignment horizontal="center"/>
    </xf>
    <xf numFmtId="43" fontId="11" fillId="26" borderId="43" xfId="33" applyFont="1" applyFill="1" applyBorder="1" applyAlignment="1">
      <alignment horizontal="center"/>
    </xf>
    <xf numFmtId="43" fontId="5" fillId="0" borderId="48" xfId="33" applyFont="1" applyFill="1" applyBorder="1" applyAlignment="1">
      <alignment horizontal="center" vertical="center"/>
    </xf>
    <xf numFmtId="0" fontId="6" fillId="27" borderId="29" xfId="0" applyFont="1" applyFill="1" applyBorder="1" applyAlignment="1">
      <alignment/>
    </xf>
    <xf numFmtId="0" fontId="48" fillId="28" borderId="36" xfId="51" applyFont="1" applyFill="1" applyBorder="1" applyAlignment="1">
      <alignment horizontal="center"/>
      <protection/>
    </xf>
    <xf numFmtId="194" fontId="5" fillId="7" borderId="39" xfId="50" applyNumberFormat="1" applyFont="1" applyFill="1" applyBorder="1">
      <alignment/>
      <protection/>
    </xf>
    <xf numFmtId="43" fontId="5" fillId="24" borderId="47" xfId="33" applyFont="1" applyFill="1" applyBorder="1" applyAlignment="1">
      <alignment/>
    </xf>
    <xf numFmtId="43" fontId="5" fillId="7" borderId="35" xfId="33" applyFont="1" applyFill="1" applyBorder="1" applyAlignment="1">
      <alignment/>
    </xf>
    <xf numFmtId="43" fontId="5" fillId="3" borderId="49" xfId="33" applyFont="1" applyFill="1" applyBorder="1" applyAlignment="1">
      <alignment horizontal="center" vertical="center"/>
    </xf>
    <xf numFmtId="43" fontId="5" fillId="7" borderId="47" xfId="33" applyFont="1" applyFill="1" applyBorder="1" applyAlignment="1">
      <alignment/>
    </xf>
    <xf numFmtId="43" fontId="5" fillId="25" borderId="47" xfId="33" applyFont="1" applyFill="1" applyBorder="1" applyAlignment="1">
      <alignment/>
    </xf>
    <xf numFmtId="49" fontId="5" fillId="0" borderId="41" xfId="33" applyNumberFormat="1" applyFont="1" applyBorder="1" applyAlignment="1">
      <alignment horizontal="right" vertical="center" wrapText="1"/>
    </xf>
    <xf numFmtId="208" fontId="44" fillId="29" borderId="29" xfId="33" applyNumberFormat="1" applyFont="1" applyFill="1" applyBorder="1" applyAlignment="1">
      <alignment horizontal="right" vertical="center"/>
    </xf>
    <xf numFmtId="194" fontId="44" fillId="29" borderId="29" xfId="33" applyNumberFormat="1" applyFont="1" applyFill="1" applyBorder="1" applyAlignment="1">
      <alignment horizontal="right" vertical="center"/>
    </xf>
    <xf numFmtId="4" fontId="45" fillId="29" borderId="45" xfId="33" applyNumberFormat="1" applyFont="1" applyFill="1" applyBorder="1" applyAlignment="1">
      <alignment/>
    </xf>
    <xf numFmtId="208" fontId="44" fillId="30" borderId="31" xfId="33" applyNumberFormat="1" applyFont="1" applyFill="1" applyBorder="1" applyAlignment="1">
      <alignment horizontal="right" vertical="center"/>
    </xf>
    <xf numFmtId="194" fontId="44" fillId="30" borderId="31" xfId="33" applyNumberFormat="1" applyFont="1" applyFill="1" applyBorder="1" applyAlignment="1">
      <alignment horizontal="right" vertical="center"/>
    </xf>
    <xf numFmtId="194" fontId="44" fillId="30" borderId="29" xfId="33" applyNumberFormat="1" applyFont="1" applyFill="1" applyBorder="1" applyAlignment="1">
      <alignment horizontal="right" vertical="center"/>
    </xf>
    <xf numFmtId="43" fontId="45" fillId="30" borderId="45" xfId="33" applyFont="1" applyFill="1" applyBorder="1" applyAlignment="1">
      <alignment/>
    </xf>
    <xf numFmtId="208" fontId="44" fillId="31" borderId="50" xfId="33" applyNumberFormat="1" applyFont="1" applyFill="1" applyBorder="1" applyAlignment="1">
      <alignment horizontal="right" vertical="center"/>
    </xf>
    <xf numFmtId="194" fontId="44" fillId="31" borderId="50" xfId="33" applyNumberFormat="1" applyFont="1" applyFill="1" applyBorder="1" applyAlignment="1">
      <alignment horizontal="right" vertical="center"/>
    </xf>
    <xf numFmtId="4" fontId="44" fillId="31" borderId="50" xfId="33" applyNumberFormat="1" applyFont="1" applyFill="1" applyBorder="1" applyAlignment="1">
      <alignment horizontal="right" vertical="center"/>
    </xf>
    <xf numFmtId="0" fontId="5" fillId="31" borderId="50" xfId="0" applyFont="1" applyFill="1" applyBorder="1" applyAlignment="1">
      <alignment horizontal="right" vertical="center" wrapText="1"/>
    </xf>
    <xf numFmtId="4" fontId="44" fillId="31" borderId="51" xfId="33" applyNumberFormat="1" applyFont="1" applyFill="1" applyBorder="1" applyAlignment="1">
      <alignment/>
    </xf>
    <xf numFmtId="43" fontId="11" fillId="31" borderId="50" xfId="33" applyFont="1" applyFill="1" applyBorder="1" applyAlignment="1">
      <alignment horizontal="center"/>
    </xf>
    <xf numFmtId="43" fontId="43" fillId="0" borderId="0" xfId="33" applyFont="1" applyAlignment="1">
      <alignment/>
    </xf>
    <xf numFmtId="0" fontId="46" fillId="0" borderId="29" xfId="0" applyFont="1" applyBorder="1" applyAlignment="1">
      <alignment/>
    </xf>
    <xf numFmtId="49" fontId="5" fillId="0" borderId="29" xfId="33" applyNumberFormat="1" applyFont="1" applyBorder="1" applyAlignment="1">
      <alignment horizontal="right" vertical="center" wrapText="1"/>
    </xf>
    <xf numFmtId="3" fontId="5" fillId="0" borderId="43" xfId="33" applyNumberFormat="1" applyFont="1" applyBorder="1" applyAlignment="1">
      <alignment horizontal="right" vertical="center" wrapText="1"/>
    </xf>
    <xf numFmtId="0" fontId="44" fillId="0" borderId="52" xfId="0" applyFont="1" applyBorder="1" applyAlignment="1">
      <alignment horizontal="center"/>
    </xf>
    <xf numFmtId="208" fontId="44" fillId="0" borderId="52" xfId="33" applyNumberFormat="1" applyFont="1" applyBorder="1" applyAlignment="1">
      <alignment horizontal="right" vertical="center"/>
    </xf>
    <xf numFmtId="194" fontId="44" fillId="0" borderId="52" xfId="33" applyNumberFormat="1" applyFont="1" applyBorder="1" applyAlignment="1">
      <alignment horizontal="right" vertical="center"/>
    </xf>
    <xf numFmtId="3" fontId="5" fillId="0" borderId="52" xfId="33" applyNumberFormat="1" applyFont="1" applyBorder="1" applyAlignment="1">
      <alignment horizontal="right" vertical="center" wrapText="1"/>
    </xf>
    <xf numFmtId="4" fontId="44" fillId="0" borderId="52" xfId="33" applyNumberFormat="1" applyFont="1" applyBorder="1" applyAlignment="1">
      <alignment horizontal="right" vertical="center"/>
    </xf>
    <xf numFmtId="43" fontId="11" fillId="26" borderId="52" xfId="33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94" fontId="44" fillId="0" borderId="0" xfId="33" applyNumberFormat="1" applyFont="1" applyBorder="1" applyAlignment="1">
      <alignment horizontal="right" vertical="center"/>
    </xf>
    <xf numFmtId="3" fontId="5" fillId="0" borderId="0" xfId="33" applyNumberFormat="1" applyFont="1" applyBorder="1" applyAlignment="1">
      <alignment horizontal="right" vertical="center" wrapText="1"/>
    </xf>
    <xf numFmtId="4" fontId="44" fillId="0" borderId="0" xfId="33" applyNumberFormat="1" applyFont="1" applyBorder="1" applyAlignment="1">
      <alignment horizontal="right" vertical="center"/>
    </xf>
    <xf numFmtId="43" fontId="11" fillId="26" borderId="0" xfId="33" applyFont="1" applyFill="1" applyBorder="1" applyAlignment="1">
      <alignment horizontal="center"/>
    </xf>
    <xf numFmtId="49" fontId="5" fillId="0" borderId="43" xfId="33" applyNumberFormat="1" applyFont="1" applyBorder="1" applyAlignment="1">
      <alignment horizontal="right" vertical="center" wrapText="1"/>
    </xf>
    <xf numFmtId="0" fontId="5" fillId="0" borderId="43" xfId="0" applyFont="1" applyBorder="1" applyAlignment="1">
      <alignment horizontal="right" vertical="center" wrapText="1"/>
    </xf>
    <xf numFmtId="225" fontId="44" fillId="29" borderId="29" xfId="33" applyNumberFormat="1" applyFont="1" applyFill="1" applyBorder="1" applyAlignment="1">
      <alignment horizontal="right" vertical="center"/>
    </xf>
    <xf numFmtId="43" fontId="11" fillId="30" borderId="29" xfId="33" applyFont="1" applyFill="1" applyBorder="1" applyAlignment="1">
      <alignment horizontal="center"/>
    </xf>
    <xf numFmtId="43" fontId="11" fillId="29" borderId="43" xfId="33" applyFont="1" applyFill="1" applyBorder="1" applyAlignment="1">
      <alignment horizontal="center"/>
    </xf>
    <xf numFmtId="43" fontId="44" fillId="0" borderId="29" xfId="33" applyFont="1" applyBorder="1" applyAlignment="1">
      <alignment horizontal="right"/>
    </xf>
    <xf numFmtId="194" fontId="5" fillId="32" borderId="49" xfId="50" applyNumberFormat="1" applyFont="1" applyFill="1" applyBorder="1">
      <alignment/>
      <protection/>
    </xf>
    <xf numFmtId="43" fontId="5" fillId="32" borderId="49" xfId="33" applyFont="1" applyFill="1" applyBorder="1" applyAlignment="1">
      <alignment/>
    </xf>
    <xf numFmtId="43" fontId="5" fillId="32" borderId="49" xfId="33" applyFont="1" applyFill="1" applyBorder="1" applyAlignment="1">
      <alignment horizontal="center" vertical="center"/>
    </xf>
    <xf numFmtId="43" fontId="5" fillId="33" borderId="0" xfId="51" applyNumberFormat="1" applyFont="1" applyFill="1" applyAlignment="1">
      <alignment/>
      <protection/>
    </xf>
    <xf numFmtId="210" fontId="8" fillId="0" borderId="53" xfId="33" applyNumberFormat="1" applyFont="1" applyBorder="1" applyAlignment="1">
      <alignment/>
    </xf>
    <xf numFmtId="3" fontId="5" fillId="29" borderId="43" xfId="33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/>
    </xf>
    <xf numFmtId="43" fontId="9" fillId="0" borderId="0" xfId="0" applyNumberFormat="1" applyFont="1" applyAlignment="1">
      <alignment/>
    </xf>
    <xf numFmtId="0" fontId="49" fillId="0" borderId="0" xfId="0" applyFont="1" applyAlignment="1">
      <alignment/>
    </xf>
    <xf numFmtId="43" fontId="49" fillId="0" borderId="0" xfId="33" applyFont="1" applyAlignment="1">
      <alignment/>
    </xf>
    <xf numFmtId="43" fontId="9" fillId="0" borderId="0" xfId="33" applyFont="1" applyAlignment="1">
      <alignment/>
    </xf>
    <xf numFmtId="0" fontId="37" fillId="0" borderId="0" xfId="0" applyFont="1" applyAlignment="1">
      <alignment horizontal="center"/>
    </xf>
    <xf numFmtId="0" fontId="50" fillId="0" borderId="0" xfId="0" applyFont="1" applyAlignment="1">
      <alignment/>
    </xf>
    <xf numFmtId="43" fontId="50" fillId="0" borderId="0" xfId="33" applyFont="1" applyAlignment="1">
      <alignment/>
    </xf>
    <xf numFmtId="194" fontId="9" fillId="0" borderId="0" xfId="0" applyNumberFormat="1" applyFont="1" applyAlignment="1">
      <alignment/>
    </xf>
    <xf numFmtId="3" fontId="5" fillId="30" borderId="29" xfId="33" applyNumberFormat="1" applyFont="1" applyFill="1" applyBorder="1" applyAlignment="1">
      <alignment horizontal="right" vertical="center" wrapText="1"/>
    </xf>
    <xf numFmtId="43" fontId="11" fillId="26" borderId="41" xfId="33" applyFont="1" applyFill="1" applyBorder="1" applyAlignment="1">
      <alignment horizontal="center" vertical="center"/>
    </xf>
    <xf numFmtId="43" fontId="7" fillId="34" borderId="29" xfId="33" applyFont="1" applyFill="1" applyBorder="1" applyAlignment="1">
      <alignment/>
    </xf>
    <xf numFmtId="0" fontId="35" fillId="7" borderId="0" xfId="51" applyFont="1" applyFill="1" applyAlignment="1">
      <alignment horizontal="center"/>
      <protection/>
    </xf>
    <xf numFmtId="0" fontId="38" fillId="5" borderId="54" xfId="51" applyFont="1" applyFill="1" applyBorder="1" applyAlignment="1">
      <alignment horizontal="center" vertical="center"/>
      <protection/>
    </xf>
    <xf numFmtId="0" fontId="38" fillId="5" borderId="55" xfId="51" applyFont="1" applyFill="1" applyBorder="1" applyAlignment="1">
      <alignment horizontal="center" vertical="center"/>
      <protection/>
    </xf>
    <xf numFmtId="0" fontId="5" fillId="7" borderId="54" xfId="51" applyFont="1" applyFill="1" applyBorder="1" applyAlignment="1">
      <alignment horizontal="center" vertical="center"/>
      <protection/>
    </xf>
    <xf numFmtId="0" fontId="5" fillId="7" borderId="55" xfId="51" applyFont="1" applyFill="1" applyBorder="1" applyAlignment="1">
      <alignment horizontal="center" vertical="center"/>
      <protection/>
    </xf>
    <xf numFmtId="0" fontId="5" fillId="24" borderId="54" xfId="51" applyFont="1" applyFill="1" applyBorder="1" applyAlignment="1">
      <alignment horizontal="center" vertical="center"/>
      <protection/>
    </xf>
    <xf numFmtId="0" fontId="5" fillId="24" borderId="55" xfId="51" applyFont="1" applyFill="1" applyBorder="1" applyAlignment="1">
      <alignment horizontal="center" vertical="center"/>
      <protection/>
    </xf>
    <xf numFmtId="0" fontId="5" fillId="4" borderId="54" xfId="51" applyFont="1" applyFill="1" applyBorder="1" applyAlignment="1">
      <alignment horizontal="center" vertical="center"/>
      <protection/>
    </xf>
    <xf numFmtId="0" fontId="5" fillId="4" borderId="55" xfId="51" applyFont="1" applyFill="1" applyBorder="1" applyAlignment="1">
      <alignment horizontal="center" vertical="center"/>
      <protection/>
    </xf>
    <xf numFmtId="0" fontId="5" fillId="25" borderId="56" xfId="51" applyFont="1" applyFill="1" applyBorder="1" applyAlignment="1">
      <alignment horizontal="center" vertical="center"/>
      <protection/>
    </xf>
    <xf numFmtId="0" fontId="5" fillId="25" borderId="57" xfId="51" applyFont="1" applyFill="1" applyBorder="1" applyAlignment="1">
      <alignment horizontal="center" vertical="center"/>
      <protection/>
    </xf>
    <xf numFmtId="0" fontId="6" fillId="3" borderId="54" xfId="51" applyFont="1" applyFill="1" applyBorder="1" applyAlignment="1">
      <alignment horizontal="center" vertical="center"/>
      <protection/>
    </xf>
    <xf numFmtId="0" fontId="6" fillId="3" borderId="55" xfId="51" applyFont="1" applyFill="1" applyBorder="1" applyAlignment="1">
      <alignment horizontal="center" vertical="center"/>
      <protection/>
    </xf>
    <xf numFmtId="0" fontId="5" fillId="8" borderId="0" xfId="51" applyFont="1" applyFill="1" applyAlignment="1">
      <alignment horizontal="left"/>
      <protection/>
    </xf>
    <xf numFmtId="0" fontId="35" fillId="7" borderId="0" xfId="51" applyFont="1" applyFill="1" applyBorder="1" applyAlignment="1">
      <alignment horizontal="center"/>
      <protection/>
    </xf>
    <xf numFmtId="0" fontId="5" fillId="11" borderId="0" xfId="51" applyFont="1" applyFill="1" applyAlignment="1">
      <alignment horizontal="center"/>
      <protection/>
    </xf>
    <xf numFmtId="0" fontId="5" fillId="3" borderId="0" xfId="51" applyFont="1" applyFill="1" applyAlignment="1">
      <alignment horizontal="center"/>
      <protection/>
    </xf>
    <xf numFmtId="0" fontId="5" fillId="25" borderId="0" xfId="51" applyFont="1" applyFill="1" applyAlignment="1">
      <alignment horizontal="center"/>
      <protection/>
    </xf>
    <xf numFmtId="0" fontId="6" fillId="0" borderId="1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58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43" fontId="11" fillId="0" borderId="31" xfId="33" applyFont="1" applyBorder="1" applyAlignment="1">
      <alignment horizontal="center" vertical="center"/>
    </xf>
    <xf numFmtId="43" fontId="11" fillId="0" borderId="41" xfId="33" applyFont="1" applyBorder="1" applyAlignment="1">
      <alignment horizontal="center" vertical="center"/>
    </xf>
    <xf numFmtId="43" fontId="11" fillId="0" borderId="43" xfId="33" applyFont="1" applyBorder="1" applyAlignment="1">
      <alignment horizontal="center" vertical="center"/>
    </xf>
    <xf numFmtId="43" fontId="37" fillId="0" borderId="0" xfId="33" applyFont="1" applyAlignment="1">
      <alignment horizont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ครื่องหมายจุลภาค_งบแสดงฐานะการเงิน 52 (3)" xfId="40"/>
    <cellStyle name="เซลล์ตรวจสอบ" xfId="41"/>
    <cellStyle name="เซลล์ที่มีการเชื่อมโยง" xfId="42"/>
    <cellStyle name="แย่" xfId="43"/>
    <cellStyle name="แสดงผล" xfId="44"/>
    <cellStyle name="การคำนวณ" xfId="45"/>
    <cellStyle name="ข้อความเตือน" xfId="46"/>
    <cellStyle name="ข้อความอธิบาย" xfId="47"/>
    <cellStyle name="ชื่อเรื่อง" xfId="48"/>
    <cellStyle name="ดี" xfId="49"/>
    <cellStyle name="ปกติ_งบแสดงฐานะการเงิน 50 (1)" xfId="50"/>
    <cellStyle name="ปกติ_รายงานการเบิกจ่ายเงิน (วันที่ 17 มิ.ย.54" xfId="51"/>
    <cellStyle name="ป้อนค่า" xfId="52"/>
    <cellStyle name="ปานกลาง" xfId="53"/>
    <cellStyle name="ผลรวม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2:K50"/>
  <sheetViews>
    <sheetView zoomScalePageLayoutView="0" workbookViewId="0" topLeftCell="B16">
      <selection activeCell="H11" sqref="H11"/>
    </sheetView>
  </sheetViews>
  <sheetFormatPr defaultColWidth="9.140625" defaultRowHeight="20.25"/>
  <cols>
    <col min="1" max="1" width="9.140625" style="87" customWidth="1"/>
    <col min="2" max="2" width="38.57421875" style="87" customWidth="1"/>
    <col min="3" max="3" width="19.7109375" style="87" customWidth="1"/>
    <col min="4" max="4" width="21.00390625" style="87" customWidth="1"/>
    <col min="5" max="5" width="17.57421875" style="87" customWidth="1"/>
    <col min="6" max="6" width="23.140625" style="87" customWidth="1"/>
    <col min="7" max="7" width="18.421875" style="87" customWidth="1"/>
    <col min="8" max="8" width="23.8515625" style="88" customWidth="1"/>
    <col min="9" max="16384" width="9.140625" style="87" customWidth="1"/>
  </cols>
  <sheetData>
    <row r="1" ht="17.25" customHeight="1"/>
    <row r="2" spans="2:7" ht="25.5" customHeight="1">
      <c r="B2" s="284" t="s">
        <v>96</v>
      </c>
      <c r="C2" s="284"/>
      <c r="D2" s="284"/>
      <c r="E2" s="284"/>
      <c r="F2" s="284"/>
      <c r="G2" s="284"/>
    </row>
    <row r="3" spans="2:11" ht="27.75" customHeight="1">
      <c r="B3" s="298" t="s">
        <v>111</v>
      </c>
      <c r="C3" s="298"/>
      <c r="D3" s="298"/>
      <c r="E3" s="298"/>
      <c r="F3" s="298"/>
      <c r="G3" s="298"/>
      <c r="H3" s="89"/>
      <c r="I3" s="90"/>
      <c r="J3" s="90"/>
      <c r="K3" s="90"/>
    </row>
    <row r="4" spans="2:11" ht="12" customHeight="1">
      <c r="B4" s="91"/>
      <c r="C4" s="91"/>
      <c r="D4" s="91"/>
      <c r="E4" s="91"/>
      <c r="F4" s="91"/>
      <c r="G4" s="91"/>
      <c r="H4" s="89"/>
      <c r="I4" s="90"/>
      <c r="J4" s="90"/>
      <c r="K4" s="90"/>
    </row>
    <row r="5" spans="2:8" s="93" customFormat="1" ht="24">
      <c r="B5" s="285" t="s">
        <v>0</v>
      </c>
      <c r="C5" s="287" t="s">
        <v>88</v>
      </c>
      <c r="D5" s="293" t="s">
        <v>42</v>
      </c>
      <c r="E5" s="295" t="s">
        <v>89</v>
      </c>
      <c r="F5" s="289" t="s">
        <v>65</v>
      </c>
      <c r="G5" s="291" t="s">
        <v>90</v>
      </c>
      <c r="H5" s="92"/>
    </row>
    <row r="6" spans="2:8" s="93" customFormat="1" ht="24">
      <c r="B6" s="286"/>
      <c r="C6" s="288"/>
      <c r="D6" s="294"/>
      <c r="E6" s="296"/>
      <c r="F6" s="290"/>
      <c r="G6" s="292"/>
      <c r="H6" s="92"/>
    </row>
    <row r="7" spans="2:8" s="99" customFormat="1" ht="24">
      <c r="B7" s="94" t="s">
        <v>16</v>
      </c>
      <c r="C7" s="112">
        <v>94600000</v>
      </c>
      <c r="D7" s="117">
        <f>'รายละเอียดรายรับ '!D10</f>
        <v>71716429.82</v>
      </c>
      <c r="E7" s="95">
        <f>D7/C7*100</f>
        <v>75.81017951374206</v>
      </c>
      <c r="F7" s="96">
        <f>C7-D7</f>
        <v>22883570.180000007</v>
      </c>
      <c r="G7" s="97"/>
      <c r="H7" s="98"/>
    </row>
    <row r="8" spans="2:8" s="99" customFormat="1" ht="24">
      <c r="B8" s="100" t="s">
        <v>18</v>
      </c>
      <c r="C8" s="112">
        <v>640000</v>
      </c>
      <c r="D8" s="118">
        <f>'รายละเอียดรายรับ '!D14</f>
        <v>1605544</v>
      </c>
      <c r="E8" s="95">
        <v>100</v>
      </c>
      <c r="F8" s="96">
        <f aca="true" t="shared" si="0" ref="F8:F13">C8-D8</f>
        <v>-965544</v>
      </c>
      <c r="G8" s="97"/>
      <c r="H8" s="98"/>
    </row>
    <row r="9" spans="2:8" s="99" customFormat="1" ht="24">
      <c r="B9" s="100" t="s">
        <v>21</v>
      </c>
      <c r="C9" s="112">
        <v>9300000</v>
      </c>
      <c r="D9" s="118">
        <f>'รายละเอียดรายรับ '!D23</f>
        <v>13368835.83</v>
      </c>
      <c r="E9" s="95">
        <v>100</v>
      </c>
      <c r="F9" s="96">
        <f t="shared" si="0"/>
        <v>-4068835.83</v>
      </c>
      <c r="G9" s="97"/>
      <c r="H9" s="98"/>
    </row>
    <row r="10" spans="2:8" s="99" customFormat="1" ht="24">
      <c r="B10" s="100" t="s">
        <v>71</v>
      </c>
      <c r="C10" s="112">
        <v>1100000</v>
      </c>
      <c r="D10" s="118">
        <f>'รายละเอียดรายรับ '!D26</f>
        <v>1124546</v>
      </c>
      <c r="E10" s="95">
        <f aca="true" t="shared" si="1" ref="E10:E16">D10/C10*100</f>
        <v>102.23145454545455</v>
      </c>
      <c r="F10" s="96">
        <f t="shared" si="0"/>
        <v>-24546</v>
      </c>
      <c r="G10" s="97"/>
      <c r="H10" s="98"/>
    </row>
    <row r="11" spans="2:8" s="99" customFormat="1" ht="24">
      <c r="B11" s="100" t="s">
        <v>25</v>
      </c>
      <c r="C11" s="112">
        <v>26010000</v>
      </c>
      <c r="D11" s="118">
        <f>'รายละเอียดรายรับ '!D31</f>
        <v>27102633.2</v>
      </c>
      <c r="E11" s="95">
        <f t="shared" si="1"/>
        <v>104.20081968473664</v>
      </c>
      <c r="F11" s="96">
        <f t="shared" si="0"/>
        <v>-1092633.1999999993</v>
      </c>
      <c r="G11" s="97"/>
      <c r="H11" s="98"/>
    </row>
    <row r="12" spans="2:8" s="99" customFormat="1" ht="24">
      <c r="B12" s="100" t="s">
        <v>29</v>
      </c>
      <c r="C12" s="113">
        <v>50000</v>
      </c>
      <c r="D12" s="118">
        <f>'รายละเอียดรายรับ '!D34</f>
        <v>0</v>
      </c>
      <c r="E12" s="95">
        <f t="shared" si="1"/>
        <v>0</v>
      </c>
      <c r="F12" s="96">
        <f t="shared" si="0"/>
        <v>50000</v>
      </c>
      <c r="G12" s="97"/>
      <c r="H12" s="98"/>
    </row>
    <row r="13" spans="2:8" s="99" customFormat="1" ht="24">
      <c r="B13" s="100" t="s">
        <v>33</v>
      </c>
      <c r="C13" s="225">
        <v>439300000</v>
      </c>
      <c r="D13" s="118">
        <f>'รายละเอียดรายรับ '!D45</f>
        <v>465006317.9800001</v>
      </c>
      <c r="E13" s="95">
        <f t="shared" si="1"/>
        <v>105.8516544457091</v>
      </c>
      <c r="F13" s="96">
        <f t="shared" si="0"/>
        <v>-25706317.98000008</v>
      </c>
      <c r="G13" s="97"/>
      <c r="H13" s="98"/>
    </row>
    <row r="14" spans="2:8" s="99" customFormat="1" ht="24">
      <c r="B14" s="223" t="s">
        <v>87</v>
      </c>
      <c r="C14" s="266">
        <f>SUM(C7:C13)</f>
        <v>571000000</v>
      </c>
      <c r="D14" s="267">
        <f>SUM(D7:D13)</f>
        <v>579924306.83</v>
      </c>
      <c r="E14" s="268">
        <f>D14/C14*100</f>
        <v>101.56292588966727</v>
      </c>
      <c r="F14" s="267">
        <f>C14-D14</f>
        <v>-8924306.830000043</v>
      </c>
      <c r="G14" s="97"/>
      <c r="H14" s="98"/>
    </row>
    <row r="15" spans="2:8" s="99" customFormat="1" ht="24">
      <c r="B15" s="100" t="s">
        <v>91</v>
      </c>
      <c r="C15" s="229">
        <v>56000000</v>
      </c>
      <c r="D15" s="230">
        <f>'รายละเอียดรายรับ '!D50</f>
        <v>56031220</v>
      </c>
      <c r="E15" s="218">
        <v>100</v>
      </c>
      <c r="F15" s="226">
        <f>C15-D15</f>
        <v>-31220</v>
      </c>
      <c r="G15" s="97"/>
      <c r="H15" s="98"/>
    </row>
    <row r="16" spans="2:8" s="99" customFormat="1" ht="24">
      <c r="B16" s="224" t="s">
        <v>99</v>
      </c>
      <c r="C16" s="267">
        <f>C14+C15</f>
        <v>627000000</v>
      </c>
      <c r="D16" s="267">
        <f>D14+D15</f>
        <v>635955526.83</v>
      </c>
      <c r="E16" s="268">
        <f t="shared" si="1"/>
        <v>101.42831368899523</v>
      </c>
      <c r="F16" s="267">
        <f>C16-D16</f>
        <v>-8955526.830000043</v>
      </c>
      <c r="G16" s="97"/>
      <c r="H16" s="98"/>
    </row>
    <row r="17" spans="2:8" s="99" customFormat="1" ht="24">
      <c r="B17" s="100" t="s">
        <v>92</v>
      </c>
      <c r="C17" s="227"/>
      <c r="D17" s="117">
        <f>'รายละเอียดรายรับ '!D56</f>
        <v>131835200</v>
      </c>
      <c r="E17" s="228">
        <v>0</v>
      </c>
      <c r="F17" s="96">
        <v>0</v>
      </c>
      <c r="G17" s="97"/>
      <c r="H17" s="98"/>
    </row>
    <row r="18" spans="2:8" s="99" customFormat="1" ht="24.75" thickBot="1">
      <c r="B18" s="101"/>
      <c r="C18" s="111">
        <f>C14+C15+C17</f>
        <v>627000000</v>
      </c>
      <c r="D18" s="119">
        <f>D14+D15+D17</f>
        <v>767790726.83</v>
      </c>
      <c r="E18" s="228">
        <v>100</v>
      </c>
      <c r="F18" s="102">
        <f>C18-D18</f>
        <v>-140790726.83000004</v>
      </c>
      <c r="G18" s="97"/>
      <c r="H18" s="98"/>
    </row>
    <row r="19" spans="2:8" s="99" customFormat="1" ht="24.75" thickTop="1">
      <c r="B19" s="105"/>
      <c r="C19" s="106"/>
      <c r="D19" s="107"/>
      <c r="E19" s="222"/>
      <c r="F19" s="106"/>
      <c r="G19" s="106"/>
      <c r="H19" s="104"/>
    </row>
    <row r="20" spans="2:8" s="99" customFormat="1" ht="24" hidden="1">
      <c r="B20" s="108"/>
      <c r="C20" s="108"/>
      <c r="D20" s="108"/>
      <c r="E20" s="108"/>
      <c r="F20" s="108"/>
      <c r="G20" s="108"/>
      <c r="H20" s="104"/>
    </row>
    <row r="21" spans="2:8" s="99" customFormat="1" ht="24" hidden="1">
      <c r="B21" s="103"/>
      <c r="C21" s="103"/>
      <c r="D21" s="103"/>
      <c r="E21" s="103"/>
      <c r="F21" s="103"/>
      <c r="G21" s="103"/>
      <c r="H21" s="104"/>
    </row>
    <row r="22" spans="2:8" s="99" customFormat="1" ht="24" hidden="1">
      <c r="B22" s="103"/>
      <c r="C22" s="103"/>
      <c r="D22" s="103"/>
      <c r="E22" s="103"/>
      <c r="F22" s="103"/>
      <c r="G22" s="103"/>
      <c r="H22" s="104"/>
    </row>
    <row r="23" spans="2:8" s="99" customFormat="1" ht="24" hidden="1">
      <c r="B23" s="103"/>
      <c r="C23" s="103"/>
      <c r="D23" s="103"/>
      <c r="E23" s="103"/>
      <c r="F23" s="103"/>
      <c r="G23" s="103"/>
      <c r="H23" s="104"/>
    </row>
    <row r="24" spans="2:8" s="99" customFormat="1" ht="24" hidden="1">
      <c r="B24" s="103"/>
      <c r="C24" s="103"/>
      <c r="D24" s="103"/>
      <c r="E24" s="103"/>
      <c r="F24" s="103"/>
      <c r="G24" s="103"/>
      <c r="H24" s="104"/>
    </row>
    <row r="25" spans="2:8" s="99" customFormat="1" ht="24" hidden="1">
      <c r="B25" s="103"/>
      <c r="C25" s="103"/>
      <c r="D25" s="103"/>
      <c r="E25" s="103"/>
      <c r="F25" s="103"/>
      <c r="G25" s="103"/>
      <c r="H25" s="104"/>
    </row>
    <row r="26" spans="2:8" s="99" customFormat="1" ht="24" hidden="1">
      <c r="B26" s="103"/>
      <c r="C26" s="103"/>
      <c r="D26" s="103"/>
      <c r="E26" s="103"/>
      <c r="F26" s="103"/>
      <c r="G26" s="103"/>
      <c r="H26" s="104"/>
    </row>
    <row r="27" spans="2:8" s="99" customFormat="1" ht="24" hidden="1">
      <c r="B27" s="103"/>
      <c r="C27" s="103"/>
      <c r="D27" s="103"/>
      <c r="E27" s="103"/>
      <c r="F27" s="103"/>
      <c r="G27" s="103"/>
      <c r="H27" s="104"/>
    </row>
    <row r="28" spans="2:8" s="99" customFormat="1" ht="24" hidden="1">
      <c r="B28" s="103"/>
      <c r="C28" s="103"/>
      <c r="D28" s="103"/>
      <c r="E28" s="103"/>
      <c r="F28" s="103"/>
      <c r="G28" s="103"/>
      <c r="H28" s="104"/>
    </row>
    <row r="29" spans="2:8" s="99" customFormat="1" ht="24" hidden="1">
      <c r="B29" s="105"/>
      <c r="C29" s="105"/>
      <c r="D29" s="105"/>
      <c r="E29" s="105"/>
      <c r="F29" s="105"/>
      <c r="G29" s="105"/>
      <c r="H29" s="104"/>
    </row>
    <row r="30" s="99" customFormat="1" ht="24" hidden="1">
      <c r="H30" s="104"/>
    </row>
    <row r="31" s="99" customFormat="1" ht="24">
      <c r="H31" s="104"/>
    </row>
    <row r="32" spans="3:8" s="99" customFormat="1" ht="24">
      <c r="C32" s="299" t="s">
        <v>95</v>
      </c>
      <c r="D32" s="299"/>
      <c r="E32" s="114">
        <f>C18</f>
        <v>627000000</v>
      </c>
      <c r="F32" s="116">
        <v>1</v>
      </c>
      <c r="H32" s="104"/>
    </row>
    <row r="33" spans="3:8" s="99" customFormat="1" ht="24">
      <c r="C33" s="300" t="s">
        <v>94</v>
      </c>
      <c r="D33" s="300"/>
      <c r="E33" s="115">
        <f>D14</f>
        <v>579924306.83</v>
      </c>
      <c r="F33" s="115">
        <f>E14</f>
        <v>101.56292588966727</v>
      </c>
      <c r="H33" s="104"/>
    </row>
    <row r="34" spans="3:8" s="99" customFormat="1" ht="24">
      <c r="C34" s="301" t="s">
        <v>93</v>
      </c>
      <c r="D34" s="301"/>
      <c r="E34" s="120">
        <f>D18</f>
        <v>767790726.83</v>
      </c>
      <c r="F34" s="269">
        <f>E18</f>
        <v>100</v>
      </c>
      <c r="H34" s="104"/>
    </row>
    <row r="35" spans="3:8" s="99" customFormat="1" ht="24">
      <c r="C35" s="297"/>
      <c r="D35" s="297"/>
      <c r="E35" s="297"/>
      <c r="F35" s="297"/>
      <c r="H35" s="104"/>
    </row>
    <row r="36" spans="7:8" s="99" customFormat="1" ht="24">
      <c r="G36" s="93"/>
      <c r="H36" s="104"/>
    </row>
    <row r="37" spans="7:8" s="99" customFormat="1" ht="24">
      <c r="G37" s="93"/>
      <c r="H37" s="104"/>
    </row>
    <row r="38" s="99" customFormat="1" ht="24">
      <c r="H38" s="104"/>
    </row>
    <row r="39" spans="7:8" s="99" customFormat="1" ht="24">
      <c r="G39" s="93"/>
      <c r="H39" s="104"/>
    </row>
    <row r="40" spans="3:8" s="99" customFormat="1" ht="24">
      <c r="C40" s="93"/>
      <c r="D40" s="93"/>
      <c r="E40" s="93"/>
      <c r="F40" s="93"/>
      <c r="G40" s="93"/>
      <c r="H40" s="104"/>
    </row>
    <row r="41" s="109" customFormat="1" ht="23.25">
      <c r="H41" s="110"/>
    </row>
    <row r="42" s="109" customFormat="1" ht="23.25">
      <c r="H42" s="110"/>
    </row>
    <row r="43" s="109" customFormat="1" ht="23.25">
      <c r="H43" s="110"/>
    </row>
    <row r="44" s="109" customFormat="1" ht="23.25">
      <c r="H44" s="110"/>
    </row>
    <row r="45" s="109" customFormat="1" ht="23.25">
      <c r="H45" s="110"/>
    </row>
    <row r="46" s="109" customFormat="1" ht="23.25">
      <c r="H46" s="110"/>
    </row>
    <row r="47" s="109" customFormat="1" ht="23.25">
      <c r="H47" s="110"/>
    </row>
    <row r="48" s="109" customFormat="1" ht="23.25">
      <c r="H48" s="110"/>
    </row>
    <row r="49" s="109" customFormat="1" ht="23.25">
      <c r="H49" s="110"/>
    </row>
    <row r="50" s="109" customFormat="1" ht="23.25">
      <c r="H50" s="110"/>
    </row>
  </sheetData>
  <sheetProtection/>
  <mergeCells count="12">
    <mergeCell ref="C35:F35"/>
    <mergeCell ref="B3:G3"/>
    <mergeCell ref="C32:D32"/>
    <mergeCell ref="C33:D33"/>
    <mergeCell ref="C34:D34"/>
    <mergeCell ref="B2:G2"/>
    <mergeCell ref="B5:B6"/>
    <mergeCell ref="C5:C6"/>
    <mergeCell ref="F5:F6"/>
    <mergeCell ref="G5:G6"/>
    <mergeCell ref="D5:D6"/>
    <mergeCell ref="E5:E6"/>
  </mergeCells>
  <printOptions/>
  <pageMargins left="0.5" right="0.5" top="0" bottom="0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J24"/>
  <sheetViews>
    <sheetView zoomScale="80" zoomScaleNormal="80" zoomScalePageLayoutView="0" workbookViewId="0" topLeftCell="A1">
      <selection activeCell="D22" sqref="D22"/>
    </sheetView>
  </sheetViews>
  <sheetFormatPr defaultColWidth="9.140625" defaultRowHeight="20.25"/>
  <cols>
    <col min="1" max="1" width="4.7109375" style="0" customWidth="1"/>
    <col min="2" max="2" width="33.140625" style="0" customWidth="1"/>
    <col min="3" max="3" width="18.57421875" style="0" customWidth="1"/>
    <col min="4" max="4" width="18.8515625" style="0" customWidth="1"/>
    <col min="5" max="5" width="9.00390625" style="0" customWidth="1"/>
    <col min="6" max="6" width="18.8515625" style="0" customWidth="1"/>
    <col min="7" max="7" width="8.7109375" style="0" customWidth="1"/>
    <col min="8" max="8" width="13.57421875" style="0" bestFit="1" customWidth="1"/>
    <col min="9" max="9" width="28.00390625" style="0" customWidth="1"/>
    <col min="10" max="10" width="14.57421875" style="0" bestFit="1" customWidth="1"/>
  </cols>
  <sheetData>
    <row r="1" spans="1:7" ht="30.75">
      <c r="A1" s="304" t="s">
        <v>104</v>
      </c>
      <c r="B1" s="304"/>
      <c r="C1" s="304"/>
      <c r="D1" s="304"/>
      <c r="E1" s="304"/>
      <c r="F1" s="304"/>
      <c r="G1" s="304"/>
    </row>
    <row r="2" spans="1:7" ht="30.75">
      <c r="A2" s="305" t="s">
        <v>105</v>
      </c>
      <c r="B2" s="305"/>
      <c r="C2" s="305"/>
      <c r="D2" s="305"/>
      <c r="E2" s="305"/>
      <c r="F2" s="305"/>
      <c r="G2" s="305"/>
    </row>
    <row r="3" spans="1:7" ht="51" customHeight="1">
      <c r="A3" s="302" t="s">
        <v>83</v>
      </c>
      <c r="B3" s="302"/>
      <c r="C3" s="8" t="s">
        <v>59</v>
      </c>
      <c r="D3" s="8" t="s">
        <v>42</v>
      </c>
      <c r="E3" s="8" t="s">
        <v>64</v>
      </c>
      <c r="F3" s="9" t="s">
        <v>65</v>
      </c>
      <c r="G3" s="8" t="s">
        <v>64</v>
      </c>
    </row>
    <row r="4" spans="1:7" ht="24">
      <c r="A4" s="10" t="s">
        <v>56</v>
      </c>
      <c r="B4" s="11"/>
      <c r="C4" s="12"/>
      <c r="D4" s="12"/>
      <c r="E4" s="12"/>
      <c r="F4" s="12"/>
      <c r="G4" s="12"/>
    </row>
    <row r="5" spans="1:9" ht="26.25">
      <c r="A5" s="13"/>
      <c r="B5" s="14" t="s">
        <v>57</v>
      </c>
      <c r="C5" s="15">
        <v>571000000</v>
      </c>
      <c r="D5" s="16">
        <f>'รายละเอียดรายรับ '!D46</f>
        <v>579924306.83</v>
      </c>
      <c r="E5" s="17">
        <f>D5/C5*100</f>
        <v>101.56292588966727</v>
      </c>
      <c r="F5" s="18">
        <f>C5-D5</f>
        <v>-8924306.830000043</v>
      </c>
      <c r="G5" s="17">
        <f>100-E5</f>
        <v>-1.5629258896672695</v>
      </c>
      <c r="I5" s="4"/>
    </row>
    <row r="6" spans="1:9" ht="26.25">
      <c r="A6" s="13"/>
      <c r="B6" s="14" t="s">
        <v>75</v>
      </c>
      <c r="C6" s="16">
        <v>56000000</v>
      </c>
      <c r="D6" s="16">
        <f>'รายละเอียดรายรับ '!D50</f>
        <v>56031220</v>
      </c>
      <c r="E6" s="17">
        <v>100</v>
      </c>
      <c r="F6" s="18">
        <f>C6-D6</f>
        <v>-31220</v>
      </c>
      <c r="G6" s="17">
        <f>100-E6</f>
        <v>0</v>
      </c>
      <c r="I6" s="2"/>
    </row>
    <row r="7" spans="1:10" ht="26.25">
      <c r="A7" s="13"/>
      <c r="B7" s="14" t="s">
        <v>86</v>
      </c>
      <c r="C7" s="20"/>
      <c r="D7" s="21">
        <f>'รายละเอียดรายรับ '!D55</f>
        <v>131835200</v>
      </c>
      <c r="E7" s="17">
        <v>0</v>
      </c>
      <c r="F7" s="22">
        <v>0</v>
      </c>
      <c r="G7" s="23">
        <v>0</v>
      </c>
      <c r="I7" s="2">
        <f>D5+D6</f>
        <v>635955526.83</v>
      </c>
      <c r="J7">
        <v>100</v>
      </c>
    </row>
    <row r="8" spans="1:10" ht="26.25">
      <c r="A8" s="24"/>
      <c r="B8" s="25" t="s">
        <v>54</v>
      </c>
      <c r="C8" s="26">
        <f>SUM(C5:C7)</f>
        <v>627000000</v>
      </c>
      <c r="D8" s="27">
        <f>SUM(D5:D7)</f>
        <v>767790726.83</v>
      </c>
      <c r="E8" s="28">
        <v>100</v>
      </c>
      <c r="F8" s="29">
        <f>SUM(F5:F7)</f>
        <v>-8955526.830000043</v>
      </c>
      <c r="G8" s="28">
        <f>100-E8</f>
        <v>0</v>
      </c>
      <c r="I8" s="2">
        <f>C8-I7</f>
        <v>-8955526.830000043</v>
      </c>
      <c r="J8" s="6">
        <f>I7*J7/C8</f>
        <v>101.42831368899523</v>
      </c>
    </row>
    <row r="9" spans="1:9" ht="24">
      <c r="A9" s="30"/>
      <c r="B9" s="31"/>
      <c r="C9" s="32"/>
      <c r="D9" s="32"/>
      <c r="E9" s="32"/>
      <c r="F9" s="32"/>
      <c r="G9" s="33"/>
      <c r="I9" s="6"/>
    </row>
    <row r="10" spans="1:9" ht="21.75">
      <c r="A10" s="303" t="s">
        <v>0</v>
      </c>
      <c r="B10" s="303"/>
      <c r="C10" s="34" t="s">
        <v>60</v>
      </c>
      <c r="D10" s="34" t="s">
        <v>63</v>
      </c>
      <c r="E10" s="34" t="s">
        <v>64</v>
      </c>
      <c r="F10" s="35" t="s">
        <v>61</v>
      </c>
      <c r="G10" s="34" t="s">
        <v>64</v>
      </c>
      <c r="I10" s="6"/>
    </row>
    <row r="11" spans="1:9" ht="24">
      <c r="A11" s="36" t="s">
        <v>58</v>
      </c>
      <c r="B11" s="37"/>
      <c r="C11" s="38"/>
      <c r="D11" s="38"/>
      <c r="E11" s="38"/>
      <c r="F11" s="39"/>
      <c r="G11" s="38"/>
      <c r="I11" s="6"/>
    </row>
    <row r="12" spans="1:9" ht="26.25">
      <c r="A12" s="40"/>
      <c r="B12" s="41" t="s">
        <v>76</v>
      </c>
      <c r="C12" s="270">
        <v>627000000</v>
      </c>
      <c r="D12" s="44">
        <f>'รายละเอียดรายจ่าย '!C13</f>
        <v>386230512.05</v>
      </c>
      <c r="E12" s="86">
        <f>D12/C12*100</f>
        <v>61.599762687400315</v>
      </c>
      <c r="F12" s="44">
        <f>C12-D12</f>
        <v>240769487.95</v>
      </c>
      <c r="G12" s="219">
        <f>100-E12</f>
        <v>38.400237312599685</v>
      </c>
      <c r="I12" s="6">
        <f>I7-D12</f>
        <v>249725014.78000003</v>
      </c>
    </row>
    <row r="13" spans="1:9" ht="26.25">
      <c r="A13" s="40"/>
      <c r="B13" s="41" t="s">
        <v>103</v>
      </c>
      <c r="C13" s="42">
        <v>0</v>
      </c>
      <c r="D13" s="43">
        <v>92054400</v>
      </c>
      <c r="E13" s="86">
        <v>0</v>
      </c>
      <c r="F13" s="44">
        <v>0</v>
      </c>
      <c r="G13" s="219">
        <v>0</v>
      </c>
      <c r="I13" s="4"/>
    </row>
    <row r="14" spans="1:10" ht="26.25">
      <c r="A14" s="40"/>
      <c r="B14" s="45"/>
      <c r="C14" s="46">
        <v>0</v>
      </c>
      <c r="D14" s="47">
        <v>0</v>
      </c>
      <c r="E14" s="19"/>
      <c r="F14" s="48">
        <f>C14-D14</f>
        <v>0</v>
      </c>
      <c r="G14" s="219"/>
      <c r="I14" s="6"/>
      <c r="J14" s="6"/>
    </row>
    <row r="15" spans="1:9" ht="26.25">
      <c r="A15" s="49"/>
      <c r="B15" s="50" t="s">
        <v>54</v>
      </c>
      <c r="C15" s="51">
        <f>SUM(C12:C14)</f>
        <v>627000000</v>
      </c>
      <c r="D15" s="52">
        <f>SUM(D12:D14)</f>
        <v>478284912.05</v>
      </c>
      <c r="E15" s="53">
        <f>D15/C15*100</f>
        <v>76.2814851754386</v>
      </c>
      <c r="F15" s="52">
        <f>SUM(F12:F14)</f>
        <v>240769487.95</v>
      </c>
      <c r="G15" s="53">
        <f>100-E15</f>
        <v>23.718514824561396</v>
      </c>
      <c r="I15" s="6"/>
    </row>
    <row r="16" spans="1:9" ht="26.25">
      <c r="A16" s="30"/>
      <c r="B16" s="31"/>
      <c r="C16" s="54"/>
      <c r="D16" s="55"/>
      <c r="E16" s="56"/>
      <c r="F16" s="55"/>
      <c r="G16" s="57"/>
      <c r="I16" s="2"/>
    </row>
    <row r="17" spans="1:9" ht="27.75">
      <c r="A17" s="30" t="s">
        <v>106</v>
      </c>
      <c r="B17" s="30"/>
      <c r="C17" s="58"/>
      <c r="D17" s="59"/>
      <c r="E17" s="31"/>
      <c r="F17" s="30"/>
      <c r="G17" s="33"/>
      <c r="I17" s="4"/>
    </row>
    <row r="18" spans="1:9" ht="27.75">
      <c r="A18" s="30" t="s">
        <v>84</v>
      </c>
      <c r="B18" s="30" t="s">
        <v>107</v>
      </c>
      <c r="C18" s="58"/>
      <c r="D18" s="59"/>
      <c r="E18" s="31"/>
      <c r="F18" s="30"/>
      <c r="G18" s="33"/>
      <c r="I18" s="2"/>
    </row>
    <row r="19" spans="1:9" ht="27.75">
      <c r="A19" s="60" t="s">
        <v>108</v>
      </c>
      <c r="B19" s="33"/>
      <c r="C19" s="33"/>
      <c r="D19" s="59"/>
      <c r="E19" s="31"/>
      <c r="F19" s="33"/>
      <c r="G19" s="33"/>
      <c r="H19" s="1"/>
      <c r="I19" s="7"/>
    </row>
    <row r="20" spans="1:9" ht="24">
      <c r="A20" s="61"/>
      <c r="B20" s="30" t="s">
        <v>109</v>
      </c>
      <c r="C20" s="33"/>
      <c r="D20" s="62"/>
      <c r="E20" s="63"/>
      <c r="F20" s="33"/>
      <c r="G20" s="33"/>
      <c r="I20" s="6"/>
    </row>
    <row r="21" spans="1:8" ht="29.25" customHeight="1">
      <c r="A21" s="30" t="s">
        <v>110</v>
      </c>
      <c r="B21" s="33"/>
      <c r="C21" s="64"/>
      <c r="D21" s="64"/>
      <c r="E21" s="64"/>
      <c r="F21" s="64"/>
      <c r="G21" s="64"/>
      <c r="H21" s="4"/>
    </row>
    <row r="22" spans="1:7" ht="21.75">
      <c r="A22" s="64"/>
      <c r="B22" s="64"/>
      <c r="C22" s="64"/>
      <c r="D22" s="64"/>
      <c r="E22" s="64"/>
      <c r="F22" s="64"/>
      <c r="G22" s="64"/>
    </row>
    <row r="23" spans="1:7" ht="21.75">
      <c r="A23" s="64"/>
      <c r="B23" s="64"/>
      <c r="C23" s="64"/>
      <c r="D23" s="64"/>
      <c r="E23" s="64"/>
      <c r="F23" s="64"/>
      <c r="G23" s="64"/>
    </row>
    <row r="24" spans="1:7" ht="21.75">
      <c r="A24" s="64"/>
      <c r="B24" s="64"/>
      <c r="C24" s="64"/>
      <c r="D24" s="64"/>
      <c r="E24" s="64"/>
      <c r="F24" s="64"/>
      <c r="G24" s="64"/>
    </row>
  </sheetData>
  <sheetProtection/>
  <mergeCells count="4">
    <mergeCell ref="A3:B3"/>
    <mergeCell ref="A10:B10"/>
    <mergeCell ref="A1:G1"/>
    <mergeCell ref="A2:G2"/>
  </mergeCells>
  <printOptions/>
  <pageMargins left="0" right="0" top="0.5" bottom="0" header="0.511811023622047" footer="0.51181102362204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25"/>
  <sheetViews>
    <sheetView zoomScale="90" zoomScaleNormal="90" zoomScalePageLayoutView="0" workbookViewId="0" topLeftCell="A1">
      <selection activeCell="H13" sqref="H13"/>
    </sheetView>
  </sheetViews>
  <sheetFormatPr defaultColWidth="9.140625" defaultRowHeight="20.25"/>
  <cols>
    <col min="1" max="1" width="26.421875" style="0" customWidth="1"/>
    <col min="2" max="2" width="16.421875" style="123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1" customWidth="1"/>
    <col min="9" max="9" width="19.28125" style="0" customWidth="1"/>
  </cols>
  <sheetData>
    <row r="1" spans="1:6" ht="24" customHeight="1">
      <c r="A1" s="65"/>
      <c r="B1" s="65" t="s">
        <v>98</v>
      </c>
      <c r="C1" s="65"/>
      <c r="D1" s="65"/>
      <c r="E1" s="65"/>
      <c r="F1" s="64"/>
    </row>
    <row r="2" spans="1:6" ht="33.75" customHeight="1">
      <c r="A2" s="66" t="s">
        <v>10</v>
      </c>
      <c r="B2" s="67" t="s">
        <v>60</v>
      </c>
      <c r="C2" s="68" t="s">
        <v>62</v>
      </c>
      <c r="D2" s="68" t="s">
        <v>64</v>
      </c>
      <c r="E2" s="68" t="s">
        <v>61</v>
      </c>
      <c r="F2" s="68" t="s">
        <v>64</v>
      </c>
    </row>
    <row r="3" spans="1:9" ht="23.25" customHeight="1">
      <c r="A3" s="69" t="s">
        <v>11</v>
      </c>
      <c r="B3" s="70">
        <v>21738000</v>
      </c>
      <c r="C3" s="69">
        <v>15946319.71</v>
      </c>
      <c r="D3" s="69">
        <f aca="true" t="shared" si="0" ref="D3:D12">C3/B3*100</f>
        <v>73.35688522403166</v>
      </c>
      <c r="E3" s="71">
        <f aca="true" t="shared" si="1" ref="E3:E12">B3-C3</f>
        <v>5791680.289999999</v>
      </c>
      <c r="F3" s="72">
        <f aca="true" t="shared" si="2" ref="F3:F12">100-D3</f>
        <v>26.643114775968343</v>
      </c>
      <c r="I3" s="4"/>
    </row>
    <row r="4" spans="1:9" ht="23.25" customHeight="1">
      <c r="A4" s="69" t="s">
        <v>1</v>
      </c>
      <c r="B4" s="70">
        <v>31942000</v>
      </c>
      <c r="C4" s="69">
        <v>19635969.65</v>
      </c>
      <c r="D4" s="69">
        <f t="shared" si="0"/>
        <v>61.47382646672093</v>
      </c>
      <c r="E4" s="71">
        <f t="shared" si="1"/>
        <v>12306030.350000001</v>
      </c>
      <c r="F4" s="72">
        <f t="shared" si="2"/>
        <v>38.52617353327907</v>
      </c>
      <c r="I4" s="4"/>
    </row>
    <row r="5" spans="1:9" ht="23.25" customHeight="1">
      <c r="A5" s="69" t="s">
        <v>2</v>
      </c>
      <c r="B5" s="70">
        <v>31500000</v>
      </c>
      <c r="C5" s="69">
        <v>23693152.15</v>
      </c>
      <c r="D5" s="69">
        <f t="shared" si="0"/>
        <v>75.21635603174602</v>
      </c>
      <c r="E5" s="71">
        <f t="shared" si="1"/>
        <v>7806847.8500000015</v>
      </c>
      <c r="F5" s="72">
        <f t="shared" si="2"/>
        <v>24.783643968253983</v>
      </c>
      <c r="I5" s="4"/>
    </row>
    <row r="6" spans="1:9" ht="23.25" customHeight="1">
      <c r="A6" s="69" t="s">
        <v>3</v>
      </c>
      <c r="B6" s="70">
        <v>19430000</v>
      </c>
      <c r="C6" s="69">
        <v>11291135.1</v>
      </c>
      <c r="D6" s="69">
        <f t="shared" si="0"/>
        <v>58.11186361296963</v>
      </c>
      <c r="E6" s="71">
        <f t="shared" si="1"/>
        <v>8138864.9</v>
      </c>
      <c r="F6" s="72">
        <f t="shared" si="2"/>
        <v>41.88813638703037</v>
      </c>
      <c r="I6" s="4"/>
    </row>
    <row r="7" spans="1:9" ht="23.25" customHeight="1">
      <c r="A7" s="69" t="s">
        <v>4</v>
      </c>
      <c r="B7" s="73">
        <v>231618700</v>
      </c>
      <c r="C7" s="69">
        <v>68350034.944</v>
      </c>
      <c r="D7" s="69">
        <f t="shared" si="0"/>
        <v>29.50972220464065</v>
      </c>
      <c r="E7" s="71">
        <f t="shared" si="1"/>
        <v>163268665.056</v>
      </c>
      <c r="F7" s="72">
        <f t="shared" si="2"/>
        <v>70.49027779535935</v>
      </c>
      <c r="I7" s="4"/>
    </row>
    <row r="8" spans="1:9" ht="23.25" customHeight="1">
      <c r="A8" s="69" t="s">
        <v>5</v>
      </c>
      <c r="B8" s="70">
        <v>30426700</v>
      </c>
      <c r="C8" s="69">
        <v>19703053.23</v>
      </c>
      <c r="D8" s="69">
        <f t="shared" si="0"/>
        <v>64.75580076051625</v>
      </c>
      <c r="E8" s="71">
        <f t="shared" si="1"/>
        <v>10723646.77</v>
      </c>
      <c r="F8" s="72">
        <f t="shared" si="2"/>
        <v>35.24419923948375</v>
      </c>
      <c r="I8" s="4"/>
    </row>
    <row r="9" spans="1:9" ht="23.25" customHeight="1">
      <c r="A9" s="69" t="s">
        <v>6</v>
      </c>
      <c r="B9" s="70">
        <v>27550000</v>
      </c>
      <c r="C9" s="69">
        <v>18870972.45</v>
      </c>
      <c r="D9" s="69">
        <f t="shared" si="0"/>
        <v>68.497177676951</v>
      </c>
      <c r="E9" s="71">
        <f t="shared" si="1"/>
        <v>8679027.55</v>
      </c>
      <c r="F9" s="72">
        <f t="shared" si="2"/>
        <v>31.502822323049003</v>
      </c>
      <c r="I9" s="4"/>
    </row>
    <row r="10" spans="1:9" ht="23.25" customHeight="1">
      <c r="A10" s="69" t="s">
        <v>7</v>
      </c>
      <c r="B10" s="70">
        <v>42550000</v>
      </c>
      <c r="C10" s="69">
        <v>42250000</v>
      </c>
      <c r="D10" s="69">
        <f t="shared" si="0"/>
        <v>99.29494712103408</v>
      </c>
      <c r="E10" s="71">
        <f t="shared" si="1"/>
        <v>300000</v>
      </c>
      <c r="F10" s="72">
        <f t="shared" si="2"/>
        <v>0.7050528789659154</v>
      </c>
      <c r="I10" s="4"/>
    </row>
    <row r="11" spans="1:9" ht="23.25" customHeight="1">
      <c r="A11" s="69" t="s">
        <v>66</v>
      </c>
      <c r="B11" s="70">
        <v>14163800</v>
      </c>
      <c r="C11" s="69">
        <v>856750</v>
      </c>
      <c r="D11" s="69">
        <f t="shared" si="0"/>
        <v>6.048871065674466</v>
      </c>
      <c r="E11" s="71">
        <f t="shared" si="1"/>
        <v>13307050</v>
      </c>
      <c r="F11" s="72">
        <f t="shared" si="2"/>
        <v>93.95112893432554</v>
      </c>
      <c r="I11" s="4"/>
    </row>
    <row r="12" spans="1:9" ht="23.25" customHeight="1">
      <c r="A12" s="69" t="s">
        <v>12</v>
      </c>
      <c r="B12" s="70">
        <v>79080800</v>
      </c>
      <c r="C12" s="69">
        <v>0</v>
      </c>
      <c r="D12" s="69">
        <f t="shared" si="0"/>
        <v>0</v>
      </c>
      <c r="E12" s="71">
        <f t="shared" si="1"/>
        <v>79080800</v>
      </c>
      <c r="F12" s="72">
        <f t="shared" si="2"/>
        <v>100</v>
      </c>
      <c r="I12" s="4"/>
    </row>
    <row r="13" spans="1:6" ht="23.25" customHeight="1">
      <c r="A13" s="74"/>
      <c r="B13" s="64"/>
      <c r="C13" s="75"/>
      <c r="D13" s="75"/>
      <c r="E13" s="76"/>
      <c r="F13" s="77"/>
    </row>
    <row r="14" spans="1:6" ht="23.25" customHeight="1" thickBot="1">
      <c r="A14" s="33"/>
      <c r="B14" s="78">
        <f>SUM(B3:B13)</f>
        <v>530000000</v>
      </c>
      <c r="C14" s="79">
        <f>SUM(C3:C13)</f>
        <v>220597387.234</v>
      </c>
      <c r="D14" s="79">
        <f>C14/B14*100</f>
        <v>41.62214853471698</v>
      </c>
      <c r="E14" s="79">
        <f>SUM(E3:E13)</f>
        <v>309402612.76600003</v>
      </c>
      <c r="F14" s="80">
        <f>100-D14</f>
        <v>58.37785146528302</v>
      </c>
    </row>
    <row r="15" spans="1:6" ht="23.25" customHeight="1" thickTop="1">
      <c r="A15" s="64"/>
      <c r="B15" s="64"/>
      <c r="C15" s="64"/>
      <c r="D15" s="64"/>
      <c r="E15" s="64"/>
      <c r="F15" s="64"/>
    </row>
    <row r="16" spans="1:6" ht="24">
      <c r="A16" s="33"/>
      <c r="B16" s="81"/>
      <c r="C16" s="32"/>
      <c r="D16" s="32"/>
      <c r="E16" s="32"/>
      <c r="F16" s="82"/>
    </row>
    <row r="17" spans="1:8" s="85" customFormat="1" ht="24">
      <c r="A17" s="68" t="s">
        <v>0</v>
      </c>
      <c r="B17" s="68" t="s">
        <v>70</v>
      </c>
      <c r="C17" s="68" t="s">
        <v>67</v>
      </c>
      <c r="D17" s="68" t="s">
        <v>64</v>
      </c>
      <c r="E17" s="68" t="s">
        <v>68</v>
      </c>
      <c r="F17" s="68" t="s">
        <v>64</v>
      </c>
      <c r="H17" s="122"/>
    </row>
    <row r="18" spans="1:6" ht="24">
      <c r="A18" s="74" t="s">
        <v>69</v>
      </c>
      <c r="B18" s="83">
        <v>129037989.37</v>
      </c>
      <c r="C18" s="69">
        <v>67634928.97</v>
      </c>
      <c r="D18" s="69">
        <f>C18/B18*100</f>
        <v>52.41474181379675</v>
      </c>
      <c r="E18" s="69">
        <f>B18-C18</f>
        <v>61403060.400000006</v>
      </c>
      <c r="F18" s="84">
        <f>100-D18</f>
        <v>47.58525818620325</v>
      </c>
    </row>
    <row r="19" spans="1:6" ht="21.75">
      <c r="A19" s="64"/>
      <c r="B19" s="64"/>
      <c r="C19" s="64"/>
      <c r="D19" s="64"/>
      <c r="E19" s="64"/>
      <c r="F19" s="64"/>
    </row>
    <row r="20" spans="1:6" ht="21.75">
      <c r="A20" s="64"/>
      <c r="B20" s="64"/>
      <c r="C20" s="64"/>
      <c r="D20" s="64"/>
      <c r="E20" s="64"/>
      <c r="F20" s="64"/>
    </row>
    <row r="21" spans="1:6" ht="21.75">
      <c r="A21" s="64"/>
      <c r="B21" s="64"/>
      <c r="C21" s="211"/>
      <c r="D21" s="64"/>
      <c r="E21" s="64"/>
      <c r="F21" s="64"/>
    </row>
    <row r="22" spans="1:6" ht="21.75">
      <c r="A22" s="64"/>
      <c r="B22" s="64"/>
      <c r="C22" s="64"/>
      <c r="D22" s="124"/>
      <c r="E22" s="64"/>
      <c r="F22" s="64"/>
    </row>
    <row r="23" spans="1:6" ht="21.75">
      <c r="A23" s="64"/>
      <c r="B23" s="64"/>
      <c r="C23" s="64"/>
      <c r="D23" s="211"/>
      <c r="E23" s="64"/>
      <c r="F23" s="64"/>
    </row>
    <row r="24" spans="1:6" ht="21.75">
      <c r="A24" s="64"/>
      <c r="B24" s="64"/>
      <c r="C24" s="64"/>
      <c r="D24" s="64"/>
      <c r="E24" s="64"/>
      <c r="F24" s="64"/>
    </row>
    <row r="25" spans="1:6" ht="21.75">
      <c r="A25" s="64"/>
      <c r="B25" s="64"/>
      <c r="C25" s="64"/>
      <c r="D25" s="64"/>
      <c r="E25" s="64"/>
      <c r="F25" s="64"/>
    </row>
  </sheetData>
  <sheetProtection/>
  <printOptions/>
  <pageMargins left="0.75" right="0" top="0.5" bottom="0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G81"/>
  <sheetViews>
    <sheetView zoomScale="90" zoomScaleNormal="90" zoomScalePageLayoutView="0" workbookViewId="0" topLeftCell="A40">
      <selection activeCell="J4" sqref="J4"/>
    </sheetView>
  </sheetViews>
  <sheetFormatPr defaultColWidth="9.140625" defaultRowHeight="20.25"/>
  <cols>
    <col min="1" max="1" width="35.7109375" style="0" customWidth="1"/>
    <col min="2" max="2" width="14.140625" style="0" customWidth="1"/>
    <col min="3" max="3" width="14.8515625" style="3" customWidth="1"/>
    <col min="4" max="4" width="14.7109375" style="5" customWidth="1"/>
    <col min="5" max="5" width="3.140625" style="0" customWidth="1"/>
    <col min="6" max="6" width="14.57421875" style="0" bestFit="1" customWidth="1"/>
    <col min="7" max="7" width="7.421875" style="0" customWidth="1"/>
    <col min="10" max="10" width="15.140625" style="0" customWidth="1"/>
  </cols>
  <sheetData>
    <row r="1" spans="1:7" ht="21.75">
      <c r="A1" s="306" t="s">
        <v>113</v>
      </c>
      <c r="B1" s="306"/>
      <c r="C1" s="306"/>
      <c r="D1" s="306"/>
      <c r="E1" s="306"/>
      <c r="F1" s="306"/>
      <c r="G1" s="64"/>
    </row>
    <row r="2" spans="1:7" ht="19.5" customHeight="1">
      <c r="A2" s="307" t="s">
        <v>0</v>
      </c>
      <c r="B2" s="307" t="s">
        <v>9</v>
      </c>
      <c r="C2" s="307" t="s">
        <v>112</v>
      </c>
      <c r="D2" s="310" t="s">
        <v>42</v>
      </c>
      <c r="E2" s="125" t="s">
        <v>77</v>
      </c>
      <c r="F2" s="126" t="s">
        <v>79</v>
      </c>
      <c r="G2" s="127" t="s">
        <v>81</v>
      </c>
    </row>
    <row r="3" spans="1:7" ht="17.25" customHeight="1">
      <c r="A3" s="308"/>
      <c r="B3" s="308"/>
      <c r="C3" s="308"/>
      <c r="D3" s="311"/>
      <c r="E3" s="128" t="s">
        <v>80</v>
      </c>
      <c r="F3" s="129" t="s">
        <v>78</v>
      </c>
      <c r="G3" s="130" t="s">
        <v>82</v>
      </c>
    </row>
    <row r="4" spans="1:7" ht="16.5" customHeight="1">
      <c r="A4" s="309"/>
      <c r="B4" s="309"/>
      <c r="C4" s="309"/>
      <c r="D4" s="312"/>
      <c r="E4" s="131"/>
      <c r="F4" s="132" t="s">
        <v>9</v>
      </c>
      <c r="G4" s="131" t="s">
        <v>64</v>
      </c>
    </row>
    <row r="5" spans="1:7" ht="21.75">
      <c r="A5" s="133" t="s">
        <v>15</v>
      </c>
      <c r="B5" s="134"/>
      <c r="C5" s="134"/>
      <c r="D5" s="135"/>
      <c r="E5" s="134"/>
      <c r="F5" s="136"/>
      <c r="G5" s="77"/>
    </row>
    <row r="6" spans="1:7" ht="21.75">
      <c r="A6" s="137" t="s">
        <v>16</v>
      </c>
      <c r="B6" s="138"/>
      <c r="C6" s="138" t="s">
        <v>83</v>
      </c>
      <c r="D6" s="139"/>
      <c r="E6" s="140"/>
      <c r="F6" s="141"/>
      <c r="G6" s="142"/>
    </row>
    <row r="7" spans="1:7" ht="24">
      <c r="A7" s="143" t="s">
        <v>17</v>
      </c>
      <c r="B7" s="144">
        <v>81000000</v>
      </c>
      <c r="C7" s="145">
        <v>3943248.36</v>
      </c>
      <c r="D7" s="145">
        <v>59090916.6</v>
      </c>
      <c r="E7" s="231" t="s">
        <v>80</v>
      </c>
      <c r="F7" s="141">
        <f>D7-B7</f>
        <v>-21909083.4</v>
      </c>
      <c r="G7" s="147">
        <f>D7/B7*100</f>
        <v>72.95174888888889</v>
      </c>
    </row>
    <row r="8" spans="1:7" ht="24">
      <c r="A8" s="143" t="s">
        <v>52</v>
      </c>
      <c r="B8" s="144">
        <v>12600000</v>
      </c>
      <c r="C8" s="145">
        <v>831428.4</v>
      </c>
      <c r="D8" s="145">
        <v>10166817.84</v>
      </c>
      <c r="E8" s="231" t="s">
        <v>80</v>
      </c>
      <c r="F8" s="141">
        <f>D8-B8</f>
        <v>-2433182.16</v>
      </c>
      <c r="G8" s="147">
        <f>D8/B8*100</f>
        <v>80.68903047619047</v>
      </c>
    </row>
    <row r="9" spans="1:7" ht="24">
      <c r="A9" s="148" t="s">
        <v>102</v>
      </c>
      <c r="B9" s="149">
        <v>1000000</v>
      </c>
      <c r="C9" s="150">
        <v>224866.42</v>
      </c>
      <c r="D9" s="150">
        <v>2458695.38</v>
      </c>
      <c r="E9" s="260" t="s">
        <v>77</v>
      </c>
      <c r="F9" s="182">
        <f>D9-B9</f>
        <v>1458695.38</v>
      </c>
      <c r="G9" s="147">
        <v>100</v>
      </c>
    </row>
    <row r="10" spans="1:7" ht="24">
      <c r="A10" s="151" t="s">
        <v>45</v>
      </c>
      <c r="B10" s="152">
        <f>SUM(B7:B9)</f>
        <v>94600000</v>
      </c>
      <c r="C10" s="153">
        <f>SUM(C7:C9)</f>
        <v>4999543.18</v>
      </c>
      <c r="D10" s="154">
        <f>SUM(D7:D9)</f>
        <v>71716429.82</v>
      </c>
      <c r="E10" s="247" t="s">
        <v>80</v>
      </c>
      <c r="F10" s="156">
        <f>SUM(F7:F9)</f>
        <v>-22883570.18</v>
      </c>
      <c r="G10" s="157">
        <f>D10/B10*100</f>
        <v>75.81017951374206</v>
      </c>
    </row>
    <row r="11" spans="1:7" ht="24">
      <c r="A11" s="133" t="s">
        <v>18</v>
      </c>
      <c r="B11" s="158"/>
      <c r="C11" s="159"/>
      <c r="D11" s="145"/>
      <c r="E11" s="160"/>
      <c r="F11" s="141"/>
      <c r="G11" s="147"/>
    </row>
    <row r="12" spans="1:7" ht="24">
      <c r="A12" s="143" t="s">
        <v>19</v>
      </c>
      <c r="B12" s="144">
        <v>540000</v>
      </c>
      <c r="C12" s="145">
        <v>46880</v>
      </c>
      <c r="D12" s="145">
        <v>467805</v>
      </c>
      <c r="E12" s="128" t="s">
        <v>80</v>
      </c>
      <c r="F12" s="141">
        <f>D12-B12</f>
        <v>-72195</v>
      </c>
      <c r="G12" s="147">
        <f>D12/B12*100</f>
        <v>86.63055555555556</v>
      </c>
    </row>
    <row r="13" spans="1:7" ht="24">
      <c r="A13" s="143" t="s">
        <v>20</v>
      </c>
      <c r="B13" s="144">
        <v>100000</v>
      </c>
      <c r="C13" s="145">
        <v>54994</v>
      </c>
      <c r="D13" s="145">
        <v>1137739</v>
      </c>
      <c r="E13" s="261" t="s">
        <v>77</v>
      </c>
      <c r="F13" s="141">
        <f>D13-B13</f>
        <v>1037739</v>
      </c>
      <c r="G13" s="147">
        <v>100</v>
      </c>
    </row>
    <row r="14" spans="1:7" ht="24">
      <c r="A14" s="162" t="s">
        <v>46</v>
      </c>
      <c r="B14" s="152">
        <f>SUM(B12:B13)</f>
        <v>640000</v>
      </c>
      <c r="C14" s="163">
        <f>SUM(C12:C13)</f>
        <v>101874</v>
      </c>
      <c r="D14" s="265">
        <f>SUM(D12:D13)</f>
        <v>1605544</v>
      </c>
      <c r="E14" s="261" t="s">
        <v>80</v>
      </c>
      <c r="F14" s="164">
        <f>D14-B14</f>
        <v>965544</v>
      </c>
      <c r="G14" s="157">
        <f>D14/B14*100</f>
        <v>250.86624999999998</v>
      </c>
    </row>
    <row r="15" spans="1:7" ht="24">
      <c r="A15" s="133" t="s">
        <v>21</v>
      </c>
      <c r="B15" s="158"/>
      <c r="C15" s="159"/>
      <c r="D15" s="165"/>
      <c r="E15" s="160"/>
      <c r="F15" s="141"/>
      <c r="G15" s="147"/>
    </row>
    <row r="16" spans="1:7" ht="24">
      <c r="A16" s="143" t="s">
        <v>43</v>
      </c>
      <c r="B16" s="166">
        <v>0</v>
      </c>
      <c r="C16" s="139">
        <v>0</v>
      </c>
      <c r="D16" s="145"/>
      <c r="E16" s="160"/>
      <c r="F16" s="167">
        <f aca="true" t="shared" si="0" ref="F16:F23">D16-B16</f>
        <v>0</v>
      </c>
      <c r="G16" s="147"/>
    </row>
    <row r="17" spans="1:7" ht="24">
      <c r="A17" s="143" t="s">
        <v>22</v>
      </c>
      <c r="B17" s="144">
        <v>20000</v>
      </c>
      <c r="C17" s="139">
        <v>0</v>
      </c>
      <c r="D17" s="145">
        <v>16800</v>
      </c>
      <c r="E17" s="146" t="s">
        <v>80</v>
      </c>
      <c r="F17" s="141">
        <f t="shared" si="0"/>
        <v>-3200</v>
      </c>
      <c r="G17" s="147">
        <f aca="true" t="shared" si="1" ref="G17:G35">D17/B17*100</f>
        <v>84</v>
      </c>
    </row>
    <row r="18" spans="1:7" ht="24">
      <c r="A18" s="143" t="s">
        <v>23</v>
      </c>
      <c r="B18" s="144">
        <v>9000000</v>
      </c>
      <c r="C18" s="145">
        <v>0</v>
      </c>
      <c r="D18" s="145">
        <v>13088748.63</v>
      </c>
      <c r="E18" s="146" t="s">
        <v>77</v>
      </c>
      <c r="F18" s="141">
        <f>D18-B18</f>
        <v>4088748.630000001</v>
      </c>
      <c r="G18" s="147">
        <v>100</v>
      </c>
    </row>
    <row r="19" spans="1:7" ht="24">
      <c r="A19" s="143" t="s">
        <v>53</v>
      </c>
      <c r="B19" s="144">
        <v>0</v>
      </c>
      <c r="C19" s="139"/>
      <c r="D19" s="145">
        <v>0</v>
      </c>
      <c r="E19" s="146" t="s">
        <v>80</v>
      </c>
      <c r="F19" s="145" t="s">
        <v>80</v>
      </c>
      <c r="G19" s="147">
        <v>0</v>
      </c>
    </row>
    <row r="20" spans="1:7" ht="24">
      <c r="A20" s="143" t="s">
        <v>24</v>
      </c>
      <c r="B20" s="168">
        <v>30000</v>
      </c>
      <c r="C20" s="139">
        <v>4930</v>
      </c>
      <c r="D20" s="145">
        <v>87987.2</v>
      </c>
      <c r="E20" s="146" t="s">
        <v>77</v>
      </c>
      <c r="F20" s="141">
        <f>D20-B20</f>
        <v>57987.2</v>
      </c>
      <c r="G20" s="147">
        <v>100</v>
      </c>
    </row>
    <row r="21" spans="1:7" ht="24">
      <c r="A21" s="143" t="s">
        <v>74</v>
      </c>
      <c r="B21" s="168">
        <v>200000</v>
      </c>
      <c r="C21" s="145">
        <v>17800</v>
      </c>
      <c r="D21" s="145">
        <v>175300</v>
      </c>
      <c r="E21" s="146" t="s">
        <v>80</v>
      </c>
      <c r="F21" s="141">
        <f t="shared" si="0"/>
        <v>-24700</v>
      </c>
      <c r="G21" s="147">
        <f t="shared" si="1"/>
        <v>87.64999999999999</v>
      </c>
    </row>
    <row r="22" spans="1:7" ht="24">
      <c r="A22" s="148" t="s">
        <v>85</v>
      </c>
      <c r="B22" s="169">
        <v>50000</v>
      </c>
      <c r="C22" s="145">
        <v>0</v>
      </c>
      <c r="D22" s="145">
        <v>0</v>
      </c>
      <c r="E22" s="146" t="s">
        <v>80</v>
      </c>
      <c r="F22" s="141">
        <f t="shared" si="0"/>
        <v>-50000</v>
      </c>
      <c r="G22" s="147">
        <f t="shared" si="1"/>
        <v>0</v>
      </c>
    </row>
    <row r="23" spans="1:7" ht="24">
      <c r="A23" s="162" t="s">
        <v>47</v>
      </c>
      <c r="B23" s="152">
        <f>SUM(B16:B22)</f>
        <v>9300000</v>
      </c>
      <c r="C23" s="154">
        <f>SUM(C17:C22)</f>
        <v>22730</v>
      </c>
      <c r="D23" s="154">
        <f>SUM(D17:D22)</f>
        <v>13368835.83</v>
      </c>
      <c r="E23" s="155" t="s">
        <v>77</v>
      </c>
      <c r="F23" s="164">
        <f t="shared" si="0"/>
        <v>4068835.83</v>
      </c>
      <c r="G23" s="157">
        <v>100</v>
      </c>
    </row>
    <row r="24" spans="1:7" ht="24">
      <c r="A24" s="170" t="s">
        <v>71</v>
      </c>
      <c r="B24" s="171"/>
      <c r="C24" s="172"/>
      <c r="D24" s="173"/>
      <c r="E24" s="161"/>
      <c r="F24" s="141"/>
      <c r="G24" s="147"/>
    </row>
    <row r="25" spans="1:7" ht="39.75">
      <c r="A25" s="174" t="s">
        <v>72</v>
      </c>
      <c r="B25" s="175">
        <v>1100000</v>
      </c>
      <c r="C25" s="176">
        <v>98446</v>
      </c>
      <c r="D25" s="177">
        <v>1124546</v>
      </c>
      <c r="E25" s="261" t="s">
        <v>80</v>
      </c>
      <c r="F25" s="178">
        <f>D25-B25</f>
        <v>24546</v>
      </c>
      <c r="G25" s="147">
        <f t="shared" si="1"/>
        <v>102.23145454545455</v>
      </c>
    </row>
    <row r="26" spans="1:7" ht="24">
      <c r="A26" s="179" t="s">
        <v>73</v>
      </c>
      <c r="B26" s="171">
        <f>SUM(B25)</f>
        <v>1100000</v>
      </c>
      <c r="C26" s="173">
        <f>SUM(C25)</f>
        <v>98446</v>
      </c>
      <c r="D26" s="173">
        <f>SUM(D25)</f>
        <v>1124546</v>
      </c>
      <c r="E26" s="217" t="s">
        <v>80</v>
      </c>
      <c r="F26" s="164">
        <f aca="true" t="shared" si="2" ref="F26:F31">D26-B26</f>
        <v>24546</v>
      </c>
      <c r="G26" s="157">
        <f t="shared" si="1"/>
        <v>102.23145454545455</v>
      </c>
    </row>
    <row r="27" spans="1:7" ht="24">
      <c r="A27" s="133" t="s">
        <v>25</v>
      </c>
      <c r="B27" s="158"/>
      <c r="C27" s="159"/>
      <c r="D27" s="165"/>
      <c r="E27" s="160"/>
      <c r="F27" s="141"/>
      <c r="G27" s="147"/>
    </row>
    <row r="28" spans="1:7" ht="24">
      <c r="A28" s="143" t="s">
        <v>26</v>
      </c>
      <c r="B28" s="144">
        <v>2000000</v>
      </c>
      <c r="C28" s="145">
        <v>81500</v>
      </c>
      <c r="D28" s="145">
        <v>3564800</v>
      </c>
      <c r="E28" s="146" t="s">
        <v>77</v>
      </c>
      <c r="F28" s="141">
        <f t="shared" si="2"/>
        <v>1564800</v>
      </c>
      <c r="G28" s="147">
        <v>100</v>
      </c>
    </row>
    <row r="29" spans="1:7" ht="24">
      <c r="A29" s="143" t="s">
        <v>27</v>
      </c>
      <c r="B29" s="168">
        <v>24000000</v>
      </c>
      <c r="C29" s="145">
        <v>2240400</v>
      </c>
      <c r="D29" s="145">
        <v>23537600</v>
      </c>
      <c r="E29" s="146" t="s">
        <v>80</v>
      </c>
      <c r="F29" s="141">
        <f t="shared" si="2"/>
        <v>-462400</v>
      </c>
      <c r="G29" s="147">
        <f t="shared" si="1"/>
        <v>98.07333333333334</v>
      </c>
    </row>
    <row r="30" spans="1:7" ht="24">
      <c r="A30" s="143" t="s">
        <v>28</v>
      </c>
      <c r="B30" s="144">
        <v>10000</v>
      </c>
      <c r="C30" s="145">
        <v>0</v>
      </c>
      <c r="D30" s="145">
        <v>233.2</v>
      </c>
      <c r="E30" s="146" t="s">
        <v>80</v>
      </c>
      <c r="F30" s="141">
        <f t="shared" si="2"/>
        <v>-9766.8</v>
      </c>
      <c r="G30" s="147">
        <f t="shared" si="1"/>
        <v>2.332</v>
      </c>
    </row>
    <row r="31" spans="1:7" ht="24">
      <c r="A31" s="162" t="s">
        <v>48</v>
      </c>
      <c r="B31" s="152">
        <f>SUM(B28:B30)</f>
        <v>26010000</v>
      </c>
      <c r="C31" s="163">
        <f>SUM(C28:C30)</f>
        <v>2321900</v>
      </c>
      <c r="D31" s="154">
        <f>SUM(D28:D30)</f>
        <v>27102633.2</v>
      </c>
      <c r="E31" s="217" t="s">
        <v>80</v>
      </c>
      <c r="F31" s="164">
        <f t="shared" si="2"/>
        <v>1092633.1999999993</v>
      </c>
      <c r="G31" s="157">
        <f t="shared" si="1"/>
        <v>104.20081968473664</v>
      </c>
    </row>
    <row r="32" spans="1:7" ht="24">
      <c r="A32" s="133" t="s">
        <v>29</v>
      </c>
      <c r="B32" s="158"/>
      <c r="C32" s="181"/>
      <c r="D32" s="165"/>
      <c r="E32" s="160"/>
      <c r="F32" s="141"/>
      <c r="G32" s="215"/>
    </row>
    <row r="33" spans="1:7" ht="24">
      <c r="A33" s="148" t="s">
        <v>30</v>
      </c>
      <c r="B33" s="149">
        <v>50000</v>
      </c>
      <c r="C33" s="150">
        <v>0</v>
      </c>
      <c r="D33" s="150">
        <v>0</v>
      </c>
      <c r="E33" s="261" t="s">
        <v>80</v>
      </c>
      <c r="F33" s="182">
        <f>D33-B33</f>
        <v>-50000</v>
      </c>
      <c r="G33" s="216">
        <f t="shared" si="1"/>
        <v>0</v>
      </c>
    </row>
    <row r="34" spans="1:7" ht="24">
      <c r="A34" s="162" t="s">
        <v>49</v>
      </c>
      <c r="B34" s="152">
        <f>SUM(B33)</f>
        <v>50000</v>
      </c>
      <c r="C34" s="150">
        <v>0</v>
      </c>
      <c r="D34" s="150">
        <v>0</v>
      </c>
      <c r="E34" s="155" t="s">
        <v>80</v>
      </c>
      <c r="F34" s="164">
        <f>D34-B34</f>
        <v>-50000</v>
      </c>
      <c r="G34" s="157">
        <f t="shared" si="1"/>
        <v>0</v>
      </c>
    </row>
    <row r="35" spans="1:7" ht="24">
      <c r="A35" s="162" t="s">
        <v>31</v>
      </c>
      <c r="B35" s="152">
        <f>B10+B14+B23+B26+B31+B34</f>
        <v>131700000</v>
      </c>
      <c r="C35" s="163">
        <f>C10+C14+C23+C26+C31+C34</f>
        <v>7544493.18</v>
      </c>
      <c r="D35" s="163">
        <f>D10+D14+D23+D26+D31+D34</f>
        <v>114917988.85</v>
      </c>
      <c r="E35" s="155" t="s">
        <v>80</v>
      </c>
      <c r="F35" s="183">
        <f>F10+F14+F23+F31+F34</f>
        <v>-16806557.150000002</v>
      </c>
      <c r="G35" s="184">
        <f t="shared" si="1"/>
        <v>87.25739472285497</v>
      </c>
    </row>
    <row r="36" spans="1:7" ht="24.75" customHeight="1">
      <c r="A36" s="249"/>
      <c r="B36" s="250"/>
      <c r="C36" s="251"/>
      <c r="D36" s="251"/>
      <c r="E36" s="252"/>
      <c r="F36" s="253"/>
      <c r="G36" s="254"/>
    </row>
    <row r="37" spans="1:7" ht="24.75" customHeight="1">
      <c r="A37" s="255"/>
      <c r="B37" s="185"/>
      <c r="C37" s="256"/>
      <c r="D37" s="256"/>
      <c r="E37" s="257"/>
      <c r="F37" s="258"/>
      <c r="G37" s="259"/>
    </row>
    <row r="38" spans="1:7" ht="21.75">
      <c r="A38" s="137" t="s">
        <v>32</v>
      </c>
      <c r="B38" s="186"/>
      <c r="C38" s="187"/>
      <c r="D38" s="188"/>
      <c r="E38" s="188"/>
      <c r="F38" s="167"/>
      <c r="G38" s="213"/>
    </row>
    <row r="39" spans="1:7" ht="21.75">
      <c r="A39" s="137" t="s">
        <v>33</v>
      </c>
      <c r="B39" s="166"/>
      <c r="C39" s="139"/>
      <c r="D39" s="139"/>
      <c r="E39" s="145"/>
      <c r="F39" s="141"/>
      <c r="G39" s="220"/>
    </row>
    <row r="40" spans="1:7" ht="24">
      <c r="A40" s="143" t="s">
        <v>34</v>
      </c>
      <c r="B40" s="168">
        <v>276700000</v>
      </c>
      <c r="C40" s="189">
        <v>20383762.7</v>
      </c>
      <c r="D40" s="189">
        <v>276760581.66</v>
      </c>
      <c r="E40" s="146" t="s">
        <v>80</v>
      </c>
      <c r="F40" s="141">
        <f aca="true" t="shared" si="3" ref="F40:F46">D40-B40</f>
        <v>60581.660000026226</v>
      </c>
      <c r="G40" s="220">
        <f aca="true" t="shared" si="4" ref="G40:G46">D40/B40*100</f>
        <v>100.02189434766898</v>
      </c>
    </row>
    <row r="41" spans="1:7" ht="24">
      <c r="A41" s="143" t="s">
        <v>35</v>
      </c>
      <c r="B41" s="168">
        <v>103000000</v>
      </c>
      <c r="C41" s="189">
        <v>8218487.22</v>
      </c>
      <c r="D41" s="189">
        <v>109016203.68</v>
      </c>
      <c r="E41" s="146" t="s">
        <v>80</v>
      </c>
      <c r="F41" s="141">
        <f t="shared" si="3"/>
        <v>6016203.680000007</v>
      </c>
      <c r="G41" s="220">
        <f t="shared" si="4"/>
        <v>105.84097444660195</v>
      </c>
    </row>
    <row r="42" spans="1:7" ht="39">
      <c r="A42" s="190" t="s">
        <v>36</v>
      </c>
      <c r="B42" s="191">
        <v>46000000</v>
      </c>
      <c r="C42" s="192">
        <v>2575724.7</v>
      </c>
      <c r="D42" s="192">
        <v>59950249.44</v>
      </c>
      <c r="E42" s="146" t="s">
        <v>77</v>
      </c>
      <c r="F42" s="193">
        <f t="shared" si="3"/>
        <v>13950249.439999998</v>
      </c>
      <c r="G42" s="282">
        <v>100</v>
      </c>
    </row>
    <row r="43" spans="1:7" ht="24">
      <c r="A43" s="143" t="s">
        <v>37</v>
      </c>
      <c r="B43" s="144">
        <v>11200000</v>
      </c>
      <c r="C43" s="145">
        <v>0</v>
      </c>
      <c r="D43" s="145">
        <v>12480083.72</v>
      </c>
      <c r="E43" s="146" t="s">
        <v>77</v>
      </c>
      <c r="F43" s="141">
        <f t="shared" si="3"/>
        <v>1280083.7200000007</v>
      </c>
      <c r="G43" s="220">
        <v>100</v>
      </c>
    </row>
    <row r="44" spans="1:7" ht="24">
      <c r="A44" s="148" t="s">
        <v>38</v>
      </c>
      <c r="B44" s="149">
        <v>2400000</v>
      </c>
      <c r="C44" s="194"/>
      <c r="D44" s="194">
        <v>6799199.48</v>
      </c>
      <c r="E44" s="146" t="s">
        <v>77</v>
      </c>
      <c r="F44" s="141">
        <f t="shared" si="3"/>
        <v>4399199.48</v>
      </c>
      <c r="G44" s="221">
        <v>100</v>
      </c>
    </row>
    <row r="45" spans="1:7" ht="24">
      <c r="A45" s="246" t="s">
        <v>50</v>
      </c>
      <c r="B45" s="152">
        <f>SUM(B40:B44)</f>
        <v>439300000</v>
      </c>
      <c r="C45" s="163">
        <f>SUM(C40:C44)</f>
        <v>31177974.619999997</v>
      </c>
      <c r="D45" s="163">
        <f>SUM(D40:D44)</f>
        <v>465006317.9800001</v>
      </c>
      <c r="E45" s="155" t="s">
        <v>80</v>
      </c>
      <c r="F45" s="164">
        <f t="shared" si="3"/>
        <v>25706317.98000008</v>
      </c>
      <c r="G45" s="221">
        <f t="shared" si="4"/>
        <v>105.8516544457091</v>
      </c>
    </row>
    <row r="46" spans="1:7" ht="24">
      <c r="A46" s="214" t="s">
        <v>87</v>
      </c>
      <c r="B46" s="232">
        <f>B35+B45</f>
        <v>571000000</v>
      </c>
      <c r="C46" s="233">
        <f>C35+C45</f>
        <v>38722467.8</v>
      </c>
      <c r="D46" s="262">
        <f>D35+D45</f>
        <v>579924306.83</v>
      </c>
      <c r="E46" s="271" t="s">
        <v>80</v>
      </c>
      <c r="F46" s="234">
        <f t="shared" si="3"/>
        <v>8924306.830000043</v>
      </c>
      <c r="G46" s="264">
        <f t="shared" si="4"/>
        <v>101.56292588966727</v>
      </c>
    </row>
    <row r="47" spans="1:7" ht="24">
      <c r="A47" s="133" t="s">
        <v>39</v>
      </c>
      <c r="B47" s="195"/>
      <c r="C47" s="196"/>
      <c r="D47" s="197"/>
      <c r="E47" s="180"/>
      <c r="F47" s="198"/>
      <c r="G47" s="213"/>
    </row>
    <row r="48" spans="1:7" ht="24">
      <c r="A48" s="143" t="s">
        <v>14</v>
      </c>
      <c r="B48" s="144">
        <v>0</v>
      </c>
      <c r="C48" s="145">
        <v>0</v>
      </c>
      <c r="D48" s="145">
        <v>0</v>
      </c>
      <c r="E48" s="146" t="s">
        <v>80</v>
      </c>
      <c r="F48" s="167">
        <f>D48-B48</f>
        <v>0</v>
      </c>
      <c r="G48" s="220"/>
    </row>
    <row r="49" spans="1:7" ht="24">
      <c r="A49" s="143" t="s">
        <v>44</v>
      </c>
      <c r="B49" s="145">
        <v>56000000</v>
      </c>
      <c r="C49" s="145">
        <v>0</v>
      </c>
      <c r="D49" s="145">
        <v>56031220</v>
      </c>
      <c r="E49" s="261" t="s">
        <v>77</v>
      </c>
      <c r="F49" s="167"/>
      <c r="G49" s="221">
        <v>100</v>
      </c>
    </row>
    <row r="50" spans="1:7" ht="24">
      <c r="A50" s="162" t="s">
        <v>51</v>
      </c>
      <c r="B50" s="152">
        <f>SUM(B49)</f>
        <v>56000000</v>
      </c>
      <c r="C50" s="154">
        <f>SUM(C49)</f>
        <v>0</v>
      </c>
      <c r="D50" s="154">
        <f>SUM(D49)</f>
        <v>56031220</v>
      </c>
      <c r="E50" s="125" t="s">
        <v>77</v>
      </c>
      <c r="F50" s="199"/>
      <c r="G50" s="184">
        <v>100</v>
      </c>
    </row>
    <row r="51" spans="1:7" ht="24">
      <c r="A51" s="214" t="s">
        <v>99</v>
      </c>
      <c r="B51" s="235">
        <f>B46+B50</f>
        <v>627000000</v>
      </c>
      <c r="C51" s="236">
        <f>C46+C50</f>
        <v>38722467.8</v>
      </c>
      <c r="D51" s="237">
        <f>D46+D50</f>
        <v>635955526.83</v>
      </c>
      <c r="E51" s="281" t="s">
        <v>80</v>
      </c>
      <c r="F51" s="238">
        <f>B51-D51</f>
        <v>-8955526.830000043</v>
      </c>
      <c r="G51" s="263">
        <f>D51/B51*100</f>
        <v>101.42831368899523</v>
      </c>
    </row>
    <row r="52" spans="1:7" ht="24">
      <c r="A52" s="133" t="s">
        <v>40</v>
      </c>
      <c r="B52" s="200"/>
      <c r="C52" s="135"/>
      <c r="D52" s="145"/>
      <c r="E52" s="180"/>
      <c r="F52" s="198"/>
      <c r="G52" s="213"/>
    </row>
    <row r="53" spans="1:7" ht="24">
      <c r="A53" s="143" t="s">
        <v>13</v>
      </c>
      <c r="B53" s="145">
        <v>0</v>
      </c>
      <c r="C53" s="145">
        <v>0</v>
      </c>
      <c r="D53" s="145">
        <v>0</v>
      </c>
      <c r="E53" s="146" t="s">
        <v>80</v>
      </c>
      <c r="F53" s="198"/>
      <c r="G53" s="220"/>
    </row>
    <row r="54" spans="1:7" ht="24">
      <c r="A54" s="143" t="s">
        <v>97</v>
      </c>
      <c r="B54" s="145">
        <v>0</v>
      </c>
      <c r="C54" s="145">
        <v>0</v>
      </c>
      <c r="D54" s="145">
        <v>0</v>
      </c>
      <c r="E54" s="146" t="s">
        <v>80</v>
      </c>
      <c r="F54" s="167"/>
      <c r="G54" s="220"/>
    </row>
    <row r="55" spans="1:7" ht="24">
      <c r="A55" s="143" t="s">
        <v>55</v>
      </c>
      <c r="B55" s="201">
        <v>0</v>
      </c>
      <c r="C55" s="145">
        <v>9145200</v>
      </c>
      <c r="D55" s="145">
        <v>131835200</v>
      </c>
      <c r="E55" s="248" t="s">
        <v>80</v>
      </c>
      <c r="F55" s="202"/>
      <c r="G55" s="221"/>
    </row>
    <row r="56" spans="1:7" ht="24">
      <c r="A56" s="203" t="s">
        <v>8</v>
      </c>
      <c r="B56" s="158">
        <f>SUM(B53:B55)</f>
        <v>0</v>
      </c>
      <c r="C56" s="204">
        <f>SUM(C53:C55)</f>
        <v>9145200</v>
      </c>
      <c r="D56" s="204">
        <f>SUM(D52:D55)</f>
        <v>131835200</v>
      </c>
      <c r="E56" s="248" t="s">
        <v>80</v>
      </c>
      <c r="F56" s="199"/>
      <c r="G56" s="213"/>
    </row>
    <row r="57" spans="1:7" ht="24.75" thickBot="1">
      <c r="A57" s="205" t="s">
        <v>41</v>
      </c>
      <c r="B57" s="239">
        <f>B46+B50+B56</f>
        <v>627000000</v>
      </c>
      <c r="C57" s="240">
        <f>C46+C50+C56</f>
        <v>47867667.8</v>
      </c>
      <c r="D57" s="241">
        <f>D51+D56</f>
        <v>767790726.83</v>
      </c>
      <c r="E57" s="242" t="s">
        <v>80</v>
      </c>
      <c r="F57" s="243">
        <f>B57-D57</f>
        <v>-140790726.83000004</v>
      </c>
      <c r="G57" s="244">
        <v>100</v>
      </c>
    </row>
    <row r="58" spans="1:7" ht="22.5" thickTop="1">
      <c r="A58" s="206"/>
      <c r="B58" s="207"/>
      <c r="C58" s="207"/>
      <c r="D58" s="208"/>
      <c r="E58" s="207"/>
      <c r="F58" s="209"/>
      <c r="G58" s="64"/>
    </row>
    <row r="59" spans="1:7" ht="21.75">
      <c r="A59" s="210"/>
      <c r="B59" s="64"/>
      <c r="C59" s="124"/>
      <c r="D59" s="124"/>
      <c r="E59" s="64"/>
      <c r="F59" s="64"/>
      <c r="G59" s="64"/>
    </row>
    <row r="60" spans="1:7" ht="21.75">
      <c r="A60" s="64"/>
      <c r="B60" s="64"/>
      <c r="C60" s="211"/>
      <c r="D60" s="124"/>
      <c r="E60" s="64"/>
      <c r="F60" s="64"/>
      <c r="G60" s="64"/>
    </row>
    <row r="61" spans="1:7" ht="21.75">
      <c r="A61" s="64"/>
      <c r="B61" s="64"/>
      <c r="C61" s="64"/>
      <c r="D61" s="124"/>
      <c r="E61" s="64"/>
      <c r="F61" s="212"/>
      <c r="G61" s="64"/>
    </row>
    <row r="62" spans="1:7" ht="21.75">
      <c r="A62" s="64"/>
      <c r="B62" s="64"/>
      <c r="C62" s="64"/>
      <c r="D62" s="124"/>
      <c r="E62" s="64"/>
      <c r="F62" s="124"/>
      <c r="G62" s="64"/>
    </row>
    <row r="63" spans="1:7" ht="21.75">
      <c r="A63" s="64"/>
      <c r="B63" s="64"/>
      <c r="C63" s="64"/>
      <c r="D63" s="124"/>
      <c r="E63" s="64"/>
      <c r="F63" s="124"/>
      <c r="G63" s="64"/>
    </row>
    <row r="64" spans="1:7" ht="21.75">
      <c r="A64" s="64"/>
      <c r="B64" s="64"/>
      <c r="C64" s="211"/>
      <c r="D64" s="124"/>
      <c r="E64" s="64"/>
      <c r="F64" s="124"/>
      <c r="G64" s="64"/>
    </row>
    <row r="65" spans="1:7" ht="21.75">
      <c r="A65" s="64"/>
      <c r="B65" s="64"/>
      <c r="C65" s="64"/>
      <c r="D65" s="124"/>
      <c r="E65" s="64"/>
      <c r="F65" s="124"/>
      <c r="G65" s="64"/>
    </row>
    <row r="66" spans="1:7" ht="21.75">
      <c r="A66" s="64"/>
      <c r="B66" s="64"/>
      <c r="C66" s="64"/>
      <c r="D66" s="245"/>
      <c r="E66" s="64"/>
      <c r="F66" s="211"/>
      <c r="G66" s="64"/>
    </row>
    <row r="67" spans="1:7" ht="21.75">
      <c r="A67" s="64"/>
      <c r="B67" s="64"/>
      <c r="C67" s="64"/>
      <c r="D67" s="124"/>
      <c r="E67" s="64"/>
      <c r="F67" s="211"/>
      <c r="G67" s="64"/>
    </row>
    <row r="68" spans="1:7" ht="21.75">
      <c r="A68" s="64"/>
      <c r="B68" s="64"/>
      <c r="C68" s="64"/>
      <c r="D68" s="124"/>
      <c r="E68" s="64"/>
      <c r="F68" s="64"/>
      <c r="G68" s="64"/>
    </row>
    <row r="69" spans="1:7" ht="21.75">
      <c r="A69" s="64"/>
      <c r="B69" s="64"/>
      <c r="C69" s="64"/>
      <c r="D69" s="124"/>
      <c r="E69" s="64"/>
      <c r="F69" s="64"/>
      <c r="G69" s="64"/>
    </row>
    <row r="70" spans="1:7" ht="21.75">
      <c r="A70" s="64"/>
      <c r="B70" s="64"/>
      <c r="C70" s="64"/>
      <c r="D70" s="124"/>
      <c r="E70" s="64"/>
      <c r="F70" s="64"/>
      <c r="G70" s="64"/>
    </row>
    <row r="71" spans="1:7" ht="21.75">
      <c r="A71" s="64"/>
      <c r="B71" s="64"/>
      <c r="C71" s="64"/>
      <c r="D71" s="124"/>
      <c r="E71" s="64"/>
      <c r="F71" s="64"/>
      <c r="G71" s="64"/>
    </row>
    <row r="72" spans="1:7" ht="21.75">
      <c r="A72" s="64"/>
      <c r="B72" s="64"/>
      <c r="C72" s="64"/>
      <c r="D72" s="124"/>
      <c r="E72" s="64"/>
      <c r="F72" s="64"/>
      <c r="G72" s="64"/>
    </row>
    <row r="73" spans="1:7" ht="21.75">
      <c r="A73" s="64"/>
      <c r="B73" s="64"/>
      <c r="C73" s="64"/>
      <c r="D73" s="124"/>
      <c r="E73" s="64"/>
      <c r="F73" s="64"/>
      <c r="G73" s="64"/>
    </row>
    <row r="74" spans="1:7" ht="21.75">
      <c r="A74" s="64"/>
      <c r="B74" s="64"/>
      <c r="C74" s="64"/>
      <c r="D74" s="124"/>
      <c r="E74" s="64"/>
      <c r="F74" s="64"/>
      <c r="G74" s="64"/>
    </row>
    <row r="75" spans="1:7" ht="21.75">
      <c r="A75" s="64"/>
      <c r="B75" s="64"/>
      <c r="C75" s="64"/>
      <c r="D75" s="124"/>
      <c r="E75" s="64"/>
      <c r="F75" s="64"/>
      <c r="G75" s="64"/>
    </row>
    <row r="76" spans="1:7" ht="21.75">
      <c r="A76" s="64"/>
      <c r="B76" s="64"/>
      <c r="C76" s="64"/>
      <c r="D76" s="124"/>
      <c r="E76" s="64"/>
      <c r="F76" s="64"/>
      <c r="G76" s="64"/>
    </row>
    <row r="77" spans="1:7" ht="21.75">
      <c r="A77" s="64"/>
      <c r="B77" s="64"/>
      <c r="C77" s="64"/>
      <c r="D77" s="124"/>
      <c r="E77" s="64"/>
      <c r="F77" s="64"/>
      <c r="G77" s="64"/>
    </row>
    <row r="78" spans="1:7" ht="21.75">
      <c r="A78" s="64"/>
      <c r="B78" s="64"/>
      <c r="C78" s="64"/>
      <c r="D78" s="124"/>
      <c r="E78" s="64"/>
      <c r="F78" s="64"/>
      <c r="G78" s="64"/>
    </row>
    <row r="79" spans="1:7" ht="21.75">
      <c r="A79" s="64"/>
      <c r="B79" s="64"/>
      <c r="C79" s="64"/>
      <c r="D79" s="124"/>
      <c r="E79" s="64"/>
      <c r="F79" s="64"/>
      <c r="G79" s="64"/>
    </row>
    <row r="80" spans="1:7" ht="21.75">
      <c r="A80" s="64"/>
      <c r="B80" s="64"/>
      <c r="C80" s="64"/>
      <c r="D80" s="124"/>
      <c r="E80" s="64"/>
      <c r="F80" s="64"/>
      <c r="G80" s="64"/>
    </row>
    <row r="81" spans="1:7" ht="21.75">
      <c r="A81" s="64"/>
      <c r="B81" s="64"/>
      <c r="C81" s="64"/>
      <c r="D81" s="124"/>
      <c r="E81" s="64"/>
      <c r="F81" s="64"/>
      <c r="G81" s="64"/>
    </row>
  </sheetData>
  <sheetProtection/>
  <mergeCells count="5">
    <mergeCell ref="A1:F1"/>
    <mergeCell ref="A2:A4"/>
    <mergeCell ref="B2:B4"/>
    <mergeCell ref="C2:C4"/>
    <mergeCell ref="D2:D4"/>
  </mergeCells>
  <printOptions/>
  <pageMargins left="0.5" right="0" top="0.25" bottom="0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26"/>
  <sheetViews>
    <sheetView tabSelected="1" zoomScale="90" zoomScaleNormal="90" zoomScalePageLayoutView="0" workbookViewId="0" topLeftCell="A4">
      <selection activeCell="C20" sqref="C20"/>
    </sheetView>
  </sheetViews>
  <sheetFormatPr defaultColWidth="9.140625" defaultRowHeight="20.25"/>
  <cols>
    <col min="1" max="1" width="26.421875" style="0" customWidth="1"/>
    <col min="2" max="2" width="16.421875" style="123" customWidth="1"/>
    <col min="3" max="3" width="18.421875" style="0" customWidth="1"/>
    <col min="4" max="4" width="13.140625" style="0" customWidth="1"/>
    <col min="5" max="5" width="17.421875" style="0" customWidth="1"/>
    <col min="6" max="6" width="8.7109375" style="0" customWidth="1"/>
    <col min="8" max="8" width="20.140625" style="121" customWidth="1"/>
    <col min="9" max="9" width="19.28125" style="2" customWidth="1"/>
    <col min="10" max="10" width="25.7109375" style="0" customWidth="1"/>
  </cols>
  <sheetData>
    <row r="1" spans="1:6" ht="24" customHeight="1">
      <c r="A1" s="65"/>
      <c r="B1" s="65" t="s">
        <v>114</v>
      </c>
      <c r="C1" s="65"/>
      <c r="D1" s="65"/>
      <c r="E1" s="65"/>
      <c r="F1" s="64"/>
    </row>
    <row r="2" spans="1:6" ht="33.75" customHeight="1">
      <c r="A2" s="66" t="s">
        <v>10</v>
      </c>
      <c r="B2" s="67" t="s">
        <v>60</v>
      </c>
      <c r="C2" s="68" t="s">
        <v>62</v>
      </c>
      <c r="D2" s="68" t="s">
        <v>64</v>
      </c>
      <c r="E2" s="68" t="s">
        <v>61</v>
      </c>
      <c r="F2" s="68" t="s">
        <v>64</v>
      </c>
    </row>
    <row r="3" spans="1:10" ht="23.25" customHeight="1">
      <c r="A3" s="69" t="s">
        <v>11</v>
      </c>
      <c r="B3" s="70">
        <v>31688480</v>
      </c>
      <c r="C3" s="69">
        <v>10049941.87</v>
      </c>
      <c r="D3" s="69">
        <f aca="true" t="shared" si="0" ref="D3:D13">C3/B3*100</f>
        <v>31.71481203894917</v>
      </c>
      <c r="E3" s="71">
        <f aca="true" t="shared" si="1" ref="E3:E12">B3-C3</f>
        <v>21638538.130000003</v>
      </c>
      <c r="F3" s="72">
        <f aca="true" t="shared" si="2" ref="F3:F11">100-D3</f>
        <v>68.28518796105084</v>
      </c>
      <c r="J3" s="4"/>
    </row>
    <row r="4" spans="1:10" ht="23.25" customHeight="1">
      <c r="A4" s="69" t="s">
        <v>1</v>
      </c>
      <c r="B4" s="70">
        <v>85265520</v>
      </c>
      <c r="C4" s="69">
        <v>66057947.33</v>
      </c>
      <c r="D4" s="69">
        <f t="shared" si="0"/>
        <v>77.47322403006514</v>
      </c>
      <c r="E4" s="71">
        <f t="shared" si="1"/>
        <v>19207572.67</v>
      </c>
      <c r="F4" s="72">
        <f t="shared" si="2"/>
        <v>22.52677596993486</v>
      </c>
      <c r="J4" s="4"/>
    </row>
    <row r="5" spans="1:10" ht="23.25" customHeight="1">
      <c r="A5" s="69" t="s">
        <v>3</v>
      </c>
      <c r="B5" s="70">
        <v>7818700</v>
      </c>
      <c r="C5" s="69">
        <v>2005375.5</v>
      </c>
      <c r="D5" s="69">
        <f t="shared" si="0"/>
        <v>25.64845178866052</v>
      </c>
      <c r="E5" s="71">
        <f t="shared" si="1"/>
        <v>5813324.5</v>
      </c>
      <c r="F5" s="72">
        <f t="shared" si="2"/>
        <v>74.35154821133948</v>
      </c>
      <c r="J5" s="4"/>
    </row>
    <row r="6" spans="1:10" ht="23.25" customHeight="1">
      <c r="A6" s="69" t="s">
        <v>4</v>
      </c>
      <c r="B6" s="70">
        <v>260816600</v>
      </c>
      <c r="C6" s="69">
        <v>190440933.06</v>
      </c>
      <c r="D6" s="69">
        <f t="shared" si="0"/>
        <v>73.01718259497287</v>
      </c>
      <c r="E6" s="71">
        <f t="shared" si="1"/>
        <v>70375666.94</v>
      </c>
      <c r="F6" s="72">
        <f t="shared" si="2"/>
        <v>26.982817405027134</v>
      </c>
      <c r="J6" s="4"/>
    </row>
    <row r="7" spans="1:10" ht="23.25" customHeight="1">
      <c r="A7" s="69" t="s">
        <v>5</v>
      </c>
      <c r="B7" s="73">
        <v>33167000</v>
      </c>
      <c r="C7" s="69">
        <v>20592517.38</v>
      </c>
      <c r="D7" s="69">
        <f t="shared" si="0"/>
        <v>62.08736810685319</v>
      </c>
      <c r="E7" s="71">
        <f t="shared" si="1"/>
        <v>12574482.620000001</v>
      </c>
      <c r="F7" s="72">
        <f t="shared" si="2"/>
        <v>37.91263189314681</v>
      </c>
      <c r="J7" s="4"/>
    </row>
    <row r="8" spans="1:10" ht="23.25" customHeight="1">
      <c r="A8" s="69" t="s">
        <v>6</v>
      </c>
      <c r="B8" s="70">
        <v>27550000</v>
      </c>
      <c r="C8" s="69">
        <v>2553592.91</v>
      </c>
      <c r="D8" s="69">
        <f t="shared" si="0"/>
        <v>9.268939782214156</v>
      </c>
      <c r="E8" s="71">
        <f t="shared" si="1"/>
        <v>24996407.09</v>
      </c>
      <c r="F8" s="72">
        <f t="shared" si="2"/>
        <v>90.73106021778584</v>
      </c>
      <c r="J8" s="4"/>
    </row>
    <row r="9" spans="1:10" ht="23.25" customHeight="1">
      <c r="A9" s="69" t="s">
        <v>7</v>
      </c>
      <c r="B9" s="70">
        <v>44660000</v>
      </c>
      <c r="C9" s="69">
        <v>45803600</v>
      </c>
      <c r="D9" s="69">
        <f t="shared" si="0"/>
        <v>102.56068069861173</v>
      </c>
      <c r="E9" s="71">
        <f t="shared" si="1"/>
        <v>-1143600</v>
      </c>
      <c r="F9" s="72">
        <f t="shared" si="2"/>
        <v>-2.5606806986117334</v>
      </c>
      <c r="J9" s="4"/>
    </row>
    <row r="10" spans="1:10" ht="23.25" customHeight="1">
      <c r="A10" s="69" t="s">
        <v>66</v>
      </c>
      <c r="B10" s="70">
        <v>37859700</v>
      </c>
      <c r="C10" s="69">
        <v>10084486</v>
      </c>
      <c r="D10" s="69">
        <f t="shared" si="0"/>
        <v>26.63646568778939</v>
      </c>
      <c r="E10" s="71">
        <f t="shared" si="1"/>
        <v>27775214</v>
      </c>
      <c r="F10" s="72">
        <f t="shared" si="2"/>
        <v>73.36353431221062</v>
      </c>
      <c r="J10" s="4"/>
    </row>
    <row r="11" spans="1:10" ht="23.25" customHeight="1">
      <c r="A11" s="69" t="s">
        <v>12</v>
      </c>
      <c r="B11" s="70">
        <v>97674000</v>
      </c>
      <c r="C11" s="69">
        <v>38642118</v>
      </c>
      <c r="D11" s="69">
        <f t="shared" si="0"/>
        <v>39.56233798144849</v>
      </c>
      <c r="E11" s="71">
        <f t="shared" si="1"/>
        <v>59031882</v>
      </c>
      <c r="F11" s="72">
        <f t="shared" si="2"/>
        <v>60.43766201855151</v>
      </c>
      <c r="J11" s="4"/>
    </row>
    <row r="12" spans="1:10" ht="23.25" customHeight="1">
      <c r="A12" s="74" t="s">
        <v>100</v>
      </c>
      <c r="B12" s="70">
        <v>500000</v>
      </c>
      <c r="C12" s="75">
        <v>0</v>
      </c>
      <c r="D12" s="69">
        <f t="shared" si="0"/>
        <v>0</v>
      </c>
      <c r="E12" s="71">
        <f t="shared" si="1"/>
        <v>500000</v>
      </c>
      <c r="F12" s="72">
        <v>100</v>
      </c>
      <c r="J12" s="4"/>
    </row>
    <row r="13" spans="1:10" ht="23.25" customHeight="1" thickBot="1">
      <c r="A13" s="33"/>
      <c r="B13" s="78">
        <f>SUM(B3:B12)</f>
        <v>627000000</v>
      </c>
      <c r="C13" s="79">
        <f>SUM(C3:C12)</f>
        <v>386230512.05</v>
      </c>
      <c r="D13" s="79">
        <f t="shared" si="0"/>
        <v>61.599762687400315</v>
      </c>
      <c r="E13" s="79">
        <f>B13-C13</f>
        <v>240769487.95</v>
      </c>
      <c r="F13" s="80">
        <f>100-D13</f>
        <v>38.400237312599685</v>
      </c>
      <c r="J13" s="4"/>
    </row>
    <row r="14" spans="1:10" ht="23.25" customHeight="1" thickTop="1">
      <c r="A14" s="64"/>
      <c r="B14" s="64"/>
      <c r="C14" s="64"/>
      <c r="D14" s="64"/>
      <c r="E14" s="64"/>
      <c r="F14" s="64"/>
      <c r="J14" s="4"/>
    </row>
    <row r="15" spans="1:10" ht="24">
      <c r="A15" s="33"/>
      <c r="B15" s="81"/>
      <c r="C15" s="32"/>
      <c r="D15" s="32"/>
      <c r="E15" s="32"/>
      <c r="F15" s="82"/>
      <c r="J15" s="4"/>
    </row>
    <row r="16" spans="1:10" s="85" customFormat="1" ht="24">
      <c r="A16" s="68" t="s">
        <v>0</v>
      </c>
      <c r="B16" s="68" t="s">
        <v>70</v>
      </c>
      <c r="C16" s="68" t="s">
        <v>67</v>
      </c>
      <c r="D16" s="68" t="s">
        <v>64</v>
      </c>
      <c r="E16" s="68" t="s">
        <v>68</v>
      </c>
      <c r="F16" s="68" t="s">
        <v>64</v>
      </c>
      <c r="H16" s="122"/>
      <c r="I16" s="2"/>
      <c r="J16" s="4"/>
    </row>
    <row r="17" spans="1:10" s="85" customFormat="1" ht="24">
      <c r="A17" s="74" t="s">
        <v>69</v>
      </c>
      <c r="B17" s="83">
        <v>212242557.26</v>
      </c>
      <c r="C17" s="283">
        <v>146350677.81</v>
      </c>
      <c r="D17" s="69">
        <f>C17/B17*100</f>
        <v>68.9544451873139</v>
      </c>
      <c r="E17" s="69">
        <f>B17-C17</f>
        <v>65891879.44999999</v>
      </c>
      <c r="F17" s="84">
        <f>100-D17</f>
        <v>31.045554812686106</v>
      </c>
      <c r="H17" s="122"/>
      <c r="I17" s="2"/>
      <c r="J17" s="4"/>
    </row>
    <row r="18" spans="1:6" ht="24">
      <c r="A18" s="74" t="s">
        <v>101</v>
      </c>
      <c r="B18" s="83">
        <v>12500000</v>
      </c>
      <c r="C18" s="69">
        <v>0</v>
      </c>
      <c r="D18" s="69">
        <f>C18/B18*100</f>
        <v>0</v>
      </c>
      <c r="E18" s="69">
        <f>B18-C18</f>
        <v>12500000</v>
      </c>
      <c r="F18" s="84">
        <f>100-D18</f>
        <v>100</v>
      </c>
    </row>
    <row r="19" spans="1:6" ht="21.75">
      <c r="A19" s="64"/>
      <c r="B19" s="64"/>
      <c r="C19" s="64"/>
      <c r="D19" s="64"/>
      <c r="E19" s="64"/>
      <c r="F19" s="64"/>
    </row>
    <row r="20" spans="1:9" s="278" customFormat="1" ht="24">
      <c r="A20" s="30"/>
      <c r="B20" s="30"/>
      <c r="C20" s="30"/>
      <c r="D20" s="30"/>
      <c r="E20" s="30"/>
      <c r="F20" s="30"/>
      <c r="H20" s="279"/>
      <c r="I20" s="279"/>
    </row>
    <row r="21" spans="1:9" s="274" customFormat="1" ht="27.75">
      <c r="A21" s="277"/>
      <c r="B21" s="313"/>
      <c r="C21" s="313"/>
      <c r="D21" s="272"/>
      <c r="E21" s="272"/>
      <c r="F21" s="272"/>
      <c r="H21" s="275"/>
      <c r="I21" s="275"/>
    </row>
    <row r="22" spans="1:9" s="274" customFormat="1" ht="27.75">
      <c r="A22" s="272"/>
      <c r="B22" s="272"/>
      <c r="C22" s="276"/>
      <c r="D22" s="276"/>
      <c r="E22" s="272"/>
      <c r="F22" s="272"/>
      <c r="H22" s="275"/>
      <c r="I22" s="275"/>
    </row>
    <row r="23" spans="1:9" s="274" customFormat="1" ht="27.75">
      <c r="A23" s="272"/>
      <c r="B23" s="272"/>
      <c r="C23" s="280"/>
      <c r="D23" s="273"/>
      <c r="E23" s="272"/>
      <c r="F23" s="272"/>
      <c r="H23" s="275"/>
      <c r="I23" s="275"/>
    </row>
    <row r="24" spans="1:9" s="274" customFormat="1" ht="27.75">
      <c r="A24" s="272"/>
      <c r="B24" s="272"/>
      <c r="C24" s="276"/>
      <c r="D24" s="272"/>
      <c r="E24" s="272"/>
      <c r="F24" s="272"/>
      <c r="H24" s="275"/>
      <c r="I24" s="275"/>
    </row>
    <row r="25" spans="1:9" s="274" customFormat="1" ht="27.75">
      <c r="A25" s="272"/>
      <c r="B25" s="272"/>
      <c r="C25" s="280"/>
      <c r="D25" s="272"/>
      <c r="E25" s="272"/>
      <c r="F25" s="272"/>
      <c r="H25" s="275"/>
      <c r="I25" s="275"/>
    </row>
    <row r="26" spans="8:9" s="274" customFormat="1" ht="25.5">
      <c r="H26" s="275"/>
      <c r="I26" s="275"/>
    </row>
  </sheetData>
  <sheetProtection/>
  <mergeCells count="1">
    <mergeCell ref="B21:C21"/>
  </mergeCells>
  <printOptions/>
  <pageMargins left="0.75" right="0" top="0.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2014-09-07T10:30:07Z</cp:lastPrinted>
  <dcterms:created xsi:type="dcterms:W3CDTF">2004-11-04T07:29:04Z</dcterms:created>
  <dcterms:modified xsi:type="dcterms:W3CDTF">2014-09-08T03:22:26Z</dcterms:modified>
  <cp:category/>
  <cp:version/>
  <cp:contentType/>
  <cp:contentStatus/>
</cp:coreProperties>
</file>