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410" windowHeight="8625" tabRatio="763" activeTab="0"/>
  </bookViews>
  <sheets>
    <sheet name="สรุปรายรับ (เสนอนายก)" sheetId="1" r:id="rId1"/>
    <sheet name="รายงานสรุปรับ-จ่าย" sheetId="2" r:id="rId2"/>
    <sheet name="รายละเอียดรายจ่าย" sheetId="3" state="hidden" r:id="rId3"/>
    <sheet name="รายละเอียดรายรับ " sheetId="4" r:id="rId4"/>
    <sheet name="รายละเอียดรายจ่าย " sheetId="5" r:id="rId5"/>
  </sheets>
  <definedNames>
    <definedName name="_xlnm.Print_Titles" localSheetId="3">'รายละเอียดรายรับ '!$2:$4</definedName>
  </definedNames>
  <calcPr fullCalcOnLoad="1"/>
</workbook>
</file>

<file path=xl/sharedStrings.xml><?xml version="1.0" encoding="utf-8"?>
<sst xmlns="http://schemas.openxmlformats.org/spreadsheetml/2006/main" count="201" uniqueCount="115">
  <si>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</si>
  <si>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</si>
  <si>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</si>
  <si>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</si>
  <si>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</si>
  <si>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</si>
  <si>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</si>
  <si>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</si>
  <si>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</si>
  <si>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</si>
  <si>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</si>
  <si>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</si>
  <si>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</si>
  <si>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</si>
  <si>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</si>
  <si>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</si>
  <si>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</si>
  <si>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</si>
  <si>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</si>
  <si>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</si>
  <si>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</si>
  <si>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</si>
  <si>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</si>
  <si>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</si>
  <si>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</si>
  <si>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</si>
  <si>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</si>
  <si>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</si>
  <si>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</si>
  <si>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</si>
  <si>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</si>
  <si>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</si>
  <si>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</si>
  <si>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</si>
  <si>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</si>
  <si>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</si>
  <si>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</si>
  <si>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</si>
  <si>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</si>
  <si>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</si>
  <si>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</si>
  <si>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</si>
  <si>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</si>
  <si>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</si>
  <si>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</si>
  <si>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</si>
  <si>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</si>
  <si>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</si>
  <si>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</si>
  <si>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</si>
  <si>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</si>
  <si>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</si>
  <si>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</si>
  <si>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</si>
  <si>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</si>
  <si>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</si>
  <si>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</si>
  <si>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</si>
  <si>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</si>
  <si>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</si>
  <si>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</si>
  <si>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</si>
  <si>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</si>
  <si>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</si>
  <si>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</si>
  <si>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</si>
  <si>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</si>
  <si>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</si>
  <si>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</si>
  <si>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</si>
  <si>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</si>
  <si>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</si>
  <si>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</si>
  <si>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</si>
  <si>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ค่าเช่ารถสุขา</t>
  </si>
  <si>
    <t>1.2 เงินอุดหนุนทั่วไป</t>
  </si>
  <si>
    <t>2.1 จากเงินรายได้</t>
  </si>
  <si>
    <t>+</t>
  </si>
  <si>
    <t>ต่ำกว่า</t>
  </si>
  <si>
    <t>เกินกว่า</t>
  </si>
  <si>
    <t>-</t>
  </si>
  <si>
    <t>รับจริง</t>
  </si>
  <si>
    <t>คิดเป็น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</si>
  <si>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</si>
  <si>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</si>
  <si>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</si>
  <si>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</si>
  <si>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</si>
  <si>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</si>
  <si>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</si>
  <si>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</si>
  <si>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</si>
  <si>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</si>
  <si>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</si>
  <si>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</si>
  <si>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</si>
  <si>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สรุปรายรับขององค์การบริหารส่วนจังหวัดสุพรรณบุรี</t>
  </si>
  <si>
    <t>เงินอุดหนุนเงินรางวัล</t>
  </si>
  <si>
    <t>จ่ายจากเงินรายได้  ณ  วันที่  30 มิ.ย. 2555</t>
  </si>
  <si>
    <t xml:space="preserve">               รวมทั้งสิ้น(ไม่รวมเงินอุดหนุนเฉพาะกิจ)</t>
  </si>
  <si>
    <t xml:space="preserve"> รายจ่ายอื่น</t>
  </si>
  <si>
    <t>รายจ่ายรอจ่าย</t>
  </si>
  <si>
    <t>ภาษีบำรุง อบจ. จากผู้ประกอบการปิโตรเลียม</t>
  </si>
  <si>
    <t>รายงาน  รายรับ และ รายจ่าย ประจำปีงบประมาณ 2556</t>
  </si>
  <si>
    <t>2.2 จากเงินอุดหนุเฉพาะกิจ</t>
  </si>
  <si>
    <t>ณ วันที่ 31 พฤษภาคม 2556</t>
  </si>
  <si>
    <t>ณ   วันที่ 31 พฤษภาคม 2556</t>
  </si>
  <si>
    <t>เดือน (31 พ.ค. 56)</t>
  </si>
  <si>
    <t>รายงานการรับเงินรายได้ขององค์การบริหารส่วนจังหวัดสุพรรณบุรี     ข้อมูล ณ วันที่  31 พฤษภาคม  2556</t>
  </si>
  <si>
    <t>จ่ายจากเงินรายได้  ณ  วันที่  31 พ.ค. 2556</t>
  </si>
  <si>
    <t xml:space="preserve">3. เงินรายรับ ประมาณการรายรับไว้ทั้งสิ้น 618,950,000 บาท รับแต่ต้นปี จำนวน 495,459,578.96 บาท   </t>
  </si>
  <si>
    <t xml:space="preserve">คิดเป็นร้อยละ 81.66  ต่ำกว่าประมาณการ 123,490,421.04 บาท </t>
  </si>
  <si>
    <t>4. การเบิกจ่ายเงิน ประมาณการรายจ่าย จำนวน 618,950,000 บาท เบิกจ่ายแล้วจำนวน 289,409,224.86</t>
  </si>
  <si>
    <t>คิดร้อยละ 42.97 งบประมาณคงเหลือ 384,051,975.14 บาท</t>
  </si>
  <si>
    <t xml:space="preserve">5. รายรับจริงมากกว่ารายจ่ายจริง เป็นเงิน 206,050,354.10 บาท 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</si>
</sst>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ดดดด\ ปปปป"/>
    <numFmt numFmtId="208" formatCode="_-* #,##0_-;\-* #,##0_-;_-* &quot;-&quot;??_-;_-@_-"/>
    <numFmt numFmtId="209" formatCode="_(* #,##0.0_);_(* \(#,##0.0\);_(* &quot;-&quot;??_);_(@_)"/>
    <numFmt numFmtId="210" formatCode="_(* #,##0_);_(* \(#,##0\);_(* &quot;-&quot;??_);_(@_)"/>
    <numFmt numFmtId="211" formatCode="_-* #,##0.0_-;\-* #,##0.0_-;_-* &quot;-&quot;??_-;_-@_-"/>
    <numFmt numFmtId="212" formatCode="#,##0.0"/>
    <numFmt numFmtId="213" formatCode="0.0"/>
    <numFmt numFmtId="214" formatCode="0.00_ ;[Red]\-0.00\ "/>
    <numFmt numFmtId="215" formatCode="0.00;[Red]0.00"/>
    <numFmt numFmtId="216" formatCode="_(* #,##0.000_);_(* \(#,##0.000\);_(* &quot;-&quot;??_);_(@_)"/>
    <numFmt numFmtId="217" formatCode="_(* #,##0.0000_);_(* \(#,##0.0000\);_(* &quot;-&quot;??_);_(@_)"/>
    <numFmt numFmtId="218" formatCode="0.0;[Red]0.0"/>
    <numFmt numFmtId="219" formatCode="0;[Red]0"/>
    <numFmt numFmtId="220" formatCode="_(* #,##0.00000_);_(* \(#,##0.00000\);_(* &quot;-&quot;??_);_(@_)"/>
    <numFmt numFmtId="221" formatCode="#,##0.000"/>
    <numFmt numFmtId="222" formatCode="#,##0.00;[Red]#,##0.00"/>
    <numFmt numFmtId="223" formatCode="_(* #,##0.00_);_(* \(#,##0.00\);_(* &quot;-&quot;_);_(@_)"/>
    <numFmt numFmtId="224" formatCode="0.0%"/>
    <numFmt numFmtId="225" formatCode="#,##0.00_ ;\-#,##0.00\ "/>
  </numFmts>
  <fonts count="50">
    <font>
      <sz val="14"/>
      <name val="BrowalliaUPC"/>
      <family val="0"/>
    </font>
    <font>
      <sz val="8"/>
      <name val="BrowalliaUPC"/>
      <family val="2"/>
    </font>
    <font>
      <b/>
      <sz val="13"/>
      <name val="CordiaUPC"/>
      <family val="2"/>
    </font>
    <font>
      <u val="single"/>
      <sz val="14"/>
      <color indexed="12"/>
      <name val="BrowalliaUPC"/>
      <family val="2"/>
    </font>
    <font>
      <u val="single"/>
      <sz val="14"/>
      <color indexed="36"/>
      <name val="BrowalliaUPC"/>
      <family val="2"/>
    </font>
    <font>
      <sz val="14"/>
      <color indexed="10"/>
      <name val="BrowalliaUPC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  <font>
      <b/>
      <sz val="14"/>
      <color indexed="18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thin"/>
      <right style="thin"/>
      <top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7" fillId="7" borderId="1" applyNumberFormat="0" applyAlignment="0" applyProtection="0"/>
    <xf numFmtId="0" fontId="28" fillId="18" borderId="0" applyNumberFormat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1" fillId="16" borderId="5" applyNumberFormat="0" applyAlignment="0" applyProtection="0"/>
    <xf numFmtId="0" fontId="17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208" fontId="2" fillId="0" borderId="10" xfId="33" applyNumberFormat="1" applyFont="1" applyBorder="1" applyAlignment="1">
      <alignment horizontal="right" vertical="center"/>
    </xf>
    <xf numFmtId="208" fontId="2" fillId="0" borderId="11" xfId="33" applyNumberFormat="1" applyFont="1" applyBorder="1" applyAlignment="1">
      <alignment horizontal="right" vertical="center"/>
    </xf>
    <xf numFmtId="210" fontId="0" fillId="0" borderId="0" xfId="0" applyNumberFormat="1" applyAlignment="1">
      <alignment/>
    </xf>
    <xf numFmtId="194" fontId="0" fillId="0" borderId="0" xfId="33" applyFont="1" applyAlignment="1">
      <alignment/>
    </xf>
    <xf numFmtId="0" fontId="0" fillId="0" borderId="0" xfId="0" applyFont="1" applyAlignment="1">
      <alignment/>
    </xf>
    <xf numFmtId="194" fontId="0" fillId="0" borderId="0" xfId="0" applyNumberFormat="1" applyAlignment="1">
      <alignment/>
    </xf>
    <xf numFmtId="194" fontId="0" fillId="0" borderId="0" xfId="33" applyFont="1" applyAlignment="1">
      <alignment/>
    </xf>
    <xf numFmtId="43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208" fontId="2" fillId="0" borderId="0" xfId="33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10" fontId="9" fillId="0" borderId="18" xfId="33" applyNumberFormat="1" applyFont="1" applyBorder="1" applyAlignment="1">
      <alignment/>
    </xf>
    <xf numFmtId="194" fontId="9" fillId="0" borderId="18" xfId="33" applyFont="1" applyBorder="1" applyAlignment="1">
      <alignment horizontal="center"/>
    </xf>
    <xf numFmtId="2" fontId="9" fillId="0" borderId="18" xfId="33" applyNumberFormat="1" applyFont="1" applyBorder="1" applyAlignment="1">
      <alignment horizontal="center"/>
    </xf>
    <xf numFmtId="194" fontId="9" fillId="0" borderId="18" xfId="33" applyFont="1" applyBorder="1" applyAlignment="1">
      <alignment/>
    </xf>
    <xf numFmtId="210" fontId="9" fillId="0" borderId="18" xfId="33" applyNumberFormat="1" applyFont="1" applyBorder="1" applyAlignment="1">
      <alignment horizontal="center"/>
    </xf>
    <xf numFmtId="210" fontId="9" fillId="0" borderId="19" xfId="33" applyNumberFormat="1" applyFont="1" applyBorder="1" applyAlignment="1">
      <alignment/>
    </xf>
    <xf numFmtId="194" fontId="9" fillId="0" borderId="19" xfId="33" applyFont="1" applyBorder="1" applyAlignment="1">
      <alignment horizontal="center"/>
    </xf>
    <xf numFmtId="2" fontId="9" fillId="0" borderId="19" xfId="33" applyNumberFormat="1" applyFont="1" applyBorder="1" applyAlignment="1">
      <alignment/>
    </xf>
    <xf numFmtId="210" fontId="9" fillId="0" borderId="19" xfId="33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3" fontId="9" fillId="0" borderId="12" xfId="33" applyNumberFormat="1" applyFont="1" applyBorder="1" applyAlignment="1">
      <alignment/>
    </xf>
    <xf numFmtId="4" fontId="9" fillId="0" borderId="12" xfId="33" applyNumberFormat="1" applyFont="1" applyBorder="1" applyAlignment="1">
      <alignment/>
    </xf>
    <xf numFmtId="2" fontId="9" fillId="0" borderId="12" xfId="33" applyNumberFormat="1" applyFont="1" applyBorder="1" applyAlignment="1">
      <alignment horizontal="center"/>
    </xf>
    <xf numFmtId="194" fontId="9" fillId="0" borderId="12" xfId="33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94" fontId="8" fillId="0" borderId="0" xfId="33" applyFont="1" applyBorder="1" applyAlignment="1">
      <alignment/>
    </xf>
    <xf numFmtId="0" fontId="8" fillId="0" borderId="0" xfId="0" applyFont="1" applyAlignment="1">
      <alignment/>
    </xf>
    <xf numFmtId="194" fontId="7" fillId="0" borderId="22" xfId="33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194" fontId="8" fillId="0" borderId="25" xfId="33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210" fontId="9" fillId="0" borderId="27" xfId="33" applyNumberFormat="1" applyFont="1" applyBorder="1" applyAlignment="1">
      <alignment/>
    </xf>
    <xf numFmtId="194" fontId="9" fillId="0" borderId="27" xfId="33" applyFont="1" applyBorder="1" applyAlignment="1">
      <alignment horizontal="center"/>
    </xf>
    <xf numFmtId="194" fontId="9" fillId="0" borderId="27" xfId="33" applyFont="1" applyBorder="1" applyAlignment="1">
      <alignment/>
    </xf>
    <xf numFmtId="0" fontId="6" fillId="0" borderId="0" xfId="0" applyFont="1" applyBorder="1" applyAlignment="1">
      <alignment horizontal="left"/>
    </xf>
    <xf numFmtId="210" fontId="9" fillId="0" borderId="28" xfId="33" applyNumberFormat="1" applyFont="1" applyBorder="1" applyAlignment="1">
      <alignment/>
    </xf>
    <xf numFmtId="194" fontId="9" fillId="0" borderId="28" xfId="33" applyFont="1" applyBorder="1" applyAlignment="1">
      <alignment horizontal="center"/>
    </xf>
    <xf numFmtId="194" fontId="9" fillId="0" borderId="28" xfId="33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210" fontId="9" fillId="0" borderId="22" xfId="33" applyNumberFormat="1" applyFont="1" applyBorder="1" applyAlignment="1">
      <alignment/>
    </xf>
    <xf numFmtId="194" fontId="9" fillId="0" borderId="22" xfId="33" applyFont="1" applyBorder="1" applyAlignment="1">
      <alignment/>
    </xf>
    <xf numFmtId="2" fontId="9" fillId="0" borderId="22" xfId="33" applyNumberFormat="1" applyFont="1" applyBorder="1" applyAlignment="1">
      <alignment horizontal="center"/>
    </xf>
    <xf numFmtId="210" fontId="9" fillId="0" borderId="0" xfId="33" applyNumberFormat="1" applyFont="1" applyBorder="1" applyAlignment="1">
      <alignment/>
    </xf>
    <xf numFmtId="194" fontId="9" fillId="0" borderId="0" xfId="33" applyFont="1" applyBorder="1" applyAlignment="1">
      <alignment/>
    </xf>
    <xf numFmtId="210" fontId="9" fillId="0" borderId="0" xfId="33" applyNumberFormat="1" applyFont="1" applyBorder="1" applyAlignment="1">
      <alignment horizontal="center"/>
    </xf>
    <xf numFmtId="3" fontId="9" fillId="0" borderId="0" xfId="33" applyNumberFormat="1" applyFont="1" applyBorder="1" applyAlignment="1">
      <alignment horizontal="center"/>
    </xf>
    <xf numFmtId="210" fontId="6" fillId="0" borderId="0" xfId="0" applyNumberFormat="1" applyFont="1" applyAlignment="1">
      <alignment/>
    </xf>
    <xf numFmtId="194" fontId="10" fillId="0" borderId="0" xfId="33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21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94" fontId="8" fillId="0" borderId="0" xfId="33" applyFont="1" applyBorder="1" applyAlignment="1">
      <alignment/>
    </xf>
    <xf numFmtId="194" fontId="6" fillId="0" borderId="10" xfId="33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94" fontId="8" fillId="0" borderId="10" xfId="33" applyFont="1" applyBorder="1" applyAlignment="1">
      <alignment/>
    </xf>
    <xf numFmtId="210" fontId="8" fillId="0" borderId="10" xfId="33" applyNumberFormat="1" applyFont="1" applyBorder="1" applyAlignment="1">
      <alignment/>
    </xf>
    <xf numFmtId="194" fontId="8" fillId="0" borderId="31" xfId="33" applyFont="1" applyBorder="1" applyAlignment="1">
      <alignment/>
    </xf>
    <xf numFmtId="43" fontId="12" fillId="0" borderId="10" xfId="0" applyNumberFormat="1" applyFont="1" applyBorder="1" applyAlignment="1">
      <alignment/>
    </xf>
    <xf numFmtId="210" fontId="8" fillId="0" borderId="0" xfId="33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94" fontId="8" fillId="0" borderId="11" xfId="33" applyFont="1" applyBorder="1" applyAlignment="1">
      <alignment/>
    </xf>
    <xf numFmtId="194" fontId="8" fillId="0" borderId="32" xfId="33" applyFont="1" applyBorder="1" applyAlignment="1">
      <alignment/>
    </xf>
    <xf numFmtId="0" fontId="12" fillId="0" borderId="11" xfId="0" applyFont="1" applyBorder="1" applyAlignment="1">
      <alignment/>
    </xf>
    <xf numFmtId="210" fontId="8" fillId="0" borderId="33" xfId="33" applyNumberFormat="1" applyFont="1" applyBorder="1" applyAlignment="1">
      <alignment/>
    </xf>
    <xf numFmtId="194" fontId="8" fillId="0" borderId="33" xfId="33" applyFont="1" applyBorder="1" applyAlignment="1">
      <alignment/>
    </xf>
    <xf numFmtId="43" fontId="12" fillId="0" borderId="33" xfId="0" applyNumberFormat="1" applyFont="1" applyBorder="1" applyAlignment="1">
      <alignment/>
    </xf>
    <xf numFmtId="210" fontId="8" fillId="0" borderId="0" xfId="33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194" fontId="8" fillId="0" borderId="10" xfId="33" applyFont="1" applyBorder="1" applyAlignment="1">
      <alignment horizontal="center"/>
    </xf>
    <xf numFmtId="43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" fontId="9" fillId="0" borderId="17" xfId="33" applyNumberFormat="1" applyFont="1" applyBorder="1" applyAlignment="1">
      <alignment horizontal="center"/>
    </xf>
    <xf numFmtId="0" fontId="34" fillId="0" borderId="0" xfId="49" applyFont="1" applyFill="1">
      <alignment/>
      <protection/>
    </xf>
    <xf numFmtId="0" fontId="35" fillId="0" borderId="0" xfId="49" applyFont="1" applyFill="1">
      <alignment/>
      <protection/>
    </xf>
    <xf numFmtId="0" fontId="37" fillId="0" borderId="0" xfId="49" applyFont="1" applyFill="1" applyAlignment="1">
      <alignment/>
      <protection/>
    </xf>
    <xf numFmtId="0" fontId="38" fillId="0" borderId="0" xfId="49" applyFont="1" applyFill="1" applyAlignment="1">
      <alignment/>
      <protection/>
    </xf>
    <xf numFmtId="0" fontId="38" fillId="0" borderId="34" xfId="49" applyFont="1" applyFill="1" applyBorder="1" applyAlignment="1">
      <alignment horizontal="center"/>
      <protection/>
    </xf>
    <xf numFmtId="0" fontId="40" fillId="0" borderId="0" xfId="49" applyFont="1" applyFill="1">
      <alignment/>
      <protection/>
    </xf>
    <xf numFmtId="0" fontId="6" fillId="0" borderId="0" xfId="49" applyFont="1" applyFill="1">
      <alignment/>
      <protection/>
    </xf>
    <xf numFmtId="0" fontId="39" fillId="5" borderId="35" xfId="49" applyFont="1" applyFill="1" applyBorder="1">
      <alignment/>
      <protection/>
    </xf>
    <xf numFmtId="194" fontId="6" fillId="3" borderId="35" xfId="33" applyFont="1" applyFill="1" applyBorder="1" applyAlignment="1">
      <alignment horizontal="center" vertical="center"/>
    </xf>
    <xf numFmtId="194" fontId="6" fillId="24" borderId="35" xfId="33" applyFont="1" applyFill="1" applyBorder="1" applyAlignment="1">
      <alignment/>
    </xf>
    <xf numFmtId="194" fontId="8" fillId="4" borderId="35" xfId="33" applyFont="1" applyFill="1" applyBorder="1" applyAlignment="1">
      <alignment/>
    </xf>
    <xf numFmtId="43" fontId="41" fillId="0" borderId="0" xfId="49" applyNumberFormat="1" applyFont="1" applyFill="1">
      <alignment/>
      <protection/>
    </xf>
    <xf numFmtId="0" fontId="8" fillId="0" borderId="0" xfId="49" applyFont="1" applyFill="1">
      <alignment/>
      <protection/>
    </xf>
    <xf numFmtId="0" fontId="39" fillId="5" borderId="36" xfId="49" applyFont="1" applyFill="1" applyBorder="1">
      <alignment/>
      <protection/>
    </xf>
    <xf numFmtId="0" fontId="42" fillId="5" borderId="36" xfId="49" applyFont="1" applyFill="1" applyBorder="1">
      <alignment/>
      <protection/>
    </xf>
    <xf numFmtId="194" fontId="6" fillId="24" borderId="37" xfId="33" applyFont="1" applyFill="1" applyBorder="1" applyAlignment="1">
      <alignment/>
    </xf>
    <xf numFmtId="0" fontId="8" fillId="0" borderId="36" xfId="49" applyFont="1" applyFill="1" applyBorder="1">
      <alignment/>
      <protection/>
    </xf>
    <xf numFmtId="0" fontId="41" fillId="0" borderId="0" xfId="49" applyFont="1" applyFill="1">
      <alignment/>
      <protection/>
    </xf>
    <xf numFmtId="0" fontId="8" fillId="0" borderId="38" xfId="49" applyFont="1" applyFill="1" applyBorder="1">
      <alignment/>
      <protection/>
    </xf>
    <xf numFmtId="194" fontId="8" fillId="0" borderId="38" xfId="33" applyFont="1" applyFill="1" applyBorder="1" applyAlignment="1">
      <alignment/>
    </xf>
    <xf numFmtId="194" fontId="6" fillId="0" borderId="38" xfId="33" applyFont="1" applyFill="1" applyBorder="1" applyAlignment="1">
      <alignment/>
    </xf>
    <xf numFmtId="0" fontId="8" fillId="0" borderId="35" xfId="49" applyFont="1" applyFill="1" applyBorder="1">
      <alignment/>
      <protection/>
    </xf>
    <xf numFmtId="0" fontId="14" fillId="0" borderId="0" xfId="49" applyFont="1" applyFill="1">
      <alignment/>
      <protection/>
    </xf>
    <xf numFmtId="0" fontId="43" fillId="0" borderId="0" xfId="49" applyFont="1" applyFill="1">
      <alignment/>
      <protection/>
    </xf>
    <xf numFmtId="194" fontId="6" fillId="7" borderId="37" xfId="33" applyFont="1" applyFill="1" applyBorder="1" applyAlignment="1">
      <alignment/>
    </xf>
    <xf numFmtId="43" fontId="6" fillId="7" borderId="36" xfId="48" applyNumberFormat="1" applyFont="1" applyFill="1" applyBorder="1">
      <alignment/>
      <protection/>
    </xf>
    <xf numFmtId="194" fontId="6" fillId="7" borderId="0" xfId="43" applyFont="1" applyFill="1" applyAlignment="1">
      <alignment/>
    </xf>
    <xf numFmtId="194" fontId="6" fillId="11" borderId="0" xfId="49" applyNumberFormat="1" applyFont="1" applyFill="1" applyAlignment="1">
      <alignment/>
      <protection/>
    </xf>
    <xf numFmtId="194" fontId="6" fillId="3" borderId="0" xfId="49" applyNumberFormat="1" applyFont="1" applyFill="1" applyAlignment="1">
      <alignment/>
      <protection/>
    </xf>
    <xf numFmtId="9" fontId="6" fillId="11" borderId="0" xfId="49" applyNumberFormat="1" applyFont="1" applyFill="1" applyAlignment="1">
      <alignment/>
      <protection/>
    </xf>
    <xf numFmtId="194" fontId="6" fillId="25" borderId="35" xfId="33" applyFont="1" applyFill="1" applyBorder="1" applyAlignment="1">
      <alignment/>
    </xf>
    <xf numFmtId="194" fontId="6" fillId="25" borderId="39" xfId="33" applyFont="1" applyFill="1" applyBorder="1" applyAlignment="1">
      <alignment/>
    </xf>
    <xf numFmtId="194" fontId="6" fillId="25" borderId="36" xfId="33" applyFont="1" applyFill="1" applyBorder="1" applyAlignment="1">
      <alignment/>
    </xf>
    <xf numFmtId="194" fontId="6" fillId="25" borderId="37" xfId="33" applyFont="1" applyFill="1" applyBorder="1" applyAlignment="1">
      <alignment/>
    </xf>
    <xf numFmtId="10" fontId="6" fillId="3" borderId="0" xfId="49" applyNumberFormat="1" applyFont="1" applyFill="1" applyAlignment="1">
      <alignment/>
      <protection/>
    </xf>
    <xf numFmtId="194" fontId="6" fillId="25" borderId="0" xfId="49" applyNumberFormat="1" applyFont="1" applyFill="1" applyAlignment="1">
      <alignment/>
      <protection/>
    </xf>
    <xf numFmtId="194" fontId="0" fillId="0" borderId="0" xfId="33" applyAlignment="1">
      <alignment/>
    </xf>
    <xf numFmtId="194" fontId="0" fillId="0" borderId="0" xfId="33" applyAlignment="1">
      <alignment horizontal="center"/>
    </xf>
    <xf numFmtId="0" fontId="0" fillId="0" borderId="0" xfId="0" applyFont="1" applyAlignment="1">
      <alignment/>
    </xf>
    <xf numFmtId="194" fontId="12" fillId="0" borderId="0" xfId="33" applyFont="1" applyAlignment="1">
      <alignment/>
    </xf>
    <xf numFmtId="0" fontId="6" fillId="0" borderId="11" xfId="0" applyFont="1" applyBorder="1" applyAlignment="1">
      <alignment horizontal="right" vertical="center" wrapText="1"/>
    </xf>
    <xf numFmtId="0" fontId="12" fillId="0" borderId="4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 wrapText="1"/>
    </xf>
    <xf numFmtId="0" fontId="12" fillId="0" borderId="42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94" fontId="46" fillId="0" borderId="11" xfId="33" applyFont="1" applyBorder="1" applyAlignment="1">
      <alignment/>
    </xf>
    <xf numFmtId="0" fontId="46" fillId="0" borderId="40" xfId="0" applyFont="1" applyBorder="1" applyAlignment="1">
      <alignment/>
    </xf>
    <xf numFmtId="0" fontId="12" fillId="0" borderId="0" xfId="0" applyFont="1" applyBorder="1" applyAlignment="1">
      <alignment/>
    </xf>
    <xf numFmtId="0" fontId="45" fillId="0" borderId="41" xfId="0" applyFont="1" applyBorder="1" applyAlignment="1">
      <alignment/>
    </xf>
    <xf numFmtId="3" fontId="45" fillId="0" borderId="41" xfId="0" applyNumberFormat="1" applyFont="1" applyBorder="1" applyAlignment="1">
      <alignment horizontal="right"/>
    </xf>
    <xf numFmtId="194" fontId="45" fillId="0" borderId="41" xfId="33" applyFont="1" applyBorder="1" applyAlignment="1">
      <alignment horizontal="right"/>
    </xf>
    <xf numFmtId="4" fontId="46" fillId="0" borderId="41" xfId="0" applyNumberFormat="1" applyFont="1" applyBorder="1" applyAlignment="1">
      <alignment horizontal="right"/>
    </xf>
    <xf numFmtId="4" fontId="46" fillId="0" borderId="42" xfId="33" applyNumberFormat="1" applyFont="1" applyBorder="1" applyAlignment="1">
      <alignment/>
    </xf>
    <xf numFmtId="0" fontId="12" fillId="0" borderId="41" xfId="0" applyFont="1" applyBorder="1" applyAlignment="1">
      <alignment/>
    </xf>
    <xf numFmtId="0" fontId="46" fillId="0" borderId="41" xfId="0" applyFont="1" applyBorder="1" applyAlignment="1">
      <alignment/>
    </xf>
    <xf numFmtId="208" fontId="46" fillId="0" borderId="41" xfId="33" applyNumberFormat="1" applyFont="1" applyBorder="1" applyAlignment="1">
      <alignment horizontal="right"/>
    </xf>
    <xf numFmtId="194" fontId="46" fillId="0" borderId="41" xfId="33" applyFont="1" applyBorder="1" applyAlignment="1">
      <alignment horizontal="right"/>
    </xf>
    <xf numFmtId="3" fontId="6" fillId="0" borderId="41" xfId="33" applyNumberFormat="1" applyFont="1" applyBorder="1" applyAlignment="1">
      <alignment horizontal="right" vertical="center" wrapText="1"/>
    </xf>
    <xf numFmtId="194" fontId="12" fillId="0" borderId="41" xfId="33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46" fillId="0" borderId="43" xfId="0" applyFont="1" applyBorder="1" applyAlignment="1">
      <alignment/>
    </xf>
    <xf numFmtId="208" fontId="46" fillId="0" borderId="43" xfId="33" applyNumberFormat="1" applyFont="1" applyBorder="1" applyAlignment="1">
      <alignment horizontal="right"/>
    </xf>
    <xf numFmtId="194" fontId="46" fillId="0" borderId="43" xfId="33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208" fontId="45" fillId="0" borderId="10" xfId="33" applyNumberFormat="1" applyFont="1" applyBorder="1" applyAlignment="1">
      <alignment horizontal="right" vertical="center"/>
    </xf>
    <xf numFmtId="194" fontId="45" fillId="0" borderId="10" xfId="33" applyNumberFormat="1" applyFont="1" applyBorder="1" applyAlignment="1">
      <alignment horizontal="right" vertical="center"/>
    </xf>
    <xf numFmtId="194" fontId="45" fillId="0" borderId="10" xfId="33" applyFont="1" applyBorder="1" applyAlignment="1">
      <alignment horizontal="right" vertical="center"/>
    </xf>
    <xf numFmtId="3" fontId="6" fillId="0" borderId="10" xfId="33" applyNumberFormat="1" applyFont="1" applyBorder="1" applyAlignment="1">
      <alignment horizontal="right" vertical="center" wrapText="1"/>
    </xf>
    <xf numFmtId="4" fontId="46" fillId="0" borderId="10" xfId="33" applyNumberFormat="1" applyFont="1" applyBorder="1" applyAlignment="1">
      <alignment/>
    </xf>
    <xf numFmtId="194" fontId="12" fillId="0" borderId="10" xfId="33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208" fontId="45" fillId="0" borderId="11" xfId="33" applyNumberFormat="1" applyFont="1" applyBorder="1" applyAlignment="1">
      <alignment horizontal="right"/>
    </xf>
    <xf numFmtId="4" fontId="45" fillId="0" borderId="11" xfId="0" applyNumberFormat="1" applyFont="1" applyBorder="1" applyAlignment="1">
      <alignment horizontal="right"/>
    </xf>
    <xf numFmtId="4" fontId="6" fillId="0" borderId="41" xfId="33" applyNumberFormat="1" applyFont="1" applyBorder="1" applyAlignment="1" quotePrefix="1">
      <alignment horizontal="right" vertical="center" wrapText="1"/>
    </xf>
    <xf numFmtId="4" fontId="6" fillId="0" borderId="41" xfId="33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/>
    </xf>
    <xf numFmtId="43" fontId="45" fillId="0" borderId="10" xfId="33" applyNumberFormat="1" applyFont="1" applyBorder="1" applyAlignment="1">
      <alignment horizontal="right" vertical="center"/>
    </xf>
    <xf numFmtId="4" fontId="46" fillId="0" borderId="45" xfId="33" applyNumberFormat="1" applyFont="1" applyBorder="1" applyAlignment="1">
      <alignment/>
    </xf>
    <xf numFmtId="194" fontId="46" fillId="0" borderId="11" xfId="33" applyFont="1" applyBorder="1" applyAlignment="1" quotePrefix="1">
      <alignment horizontal="right"/>
    </xf>
    <xf numFmtId="208" fontId="45" fillId="0" borderId="41" xfId="33" applyNumberFormat="1" applyFont="1" applyBorder="1" applyAlignment="1">
      <alignment horizontal="right"/>
    </xf>
    <xf numFmtId="194" fontId="46" fillId="0" borderId="42" xfId="33" applyFont="1" applyBorder="1" applyAlignment="1">
      <alignment/>
    </xf>
    <xf numFmtId="208" fontId="46" fillId="0" borderId="41" xfId="33" applyNumberFormat="1" applyFont="1" applyBorder="1" applyAlignment="1" quotePrefix="1">
      <alignment horizontal="right"/>
    </xf>
    <xf numFmtId="208" fontId="46" fillId="0" borderId="43" xfId="33" applyNumberFormat="1" applyFont="1" applyBorder="1" applyAlignment="1" quotePrefix="1">
      <alignment horizontal="right"/>
    </xf>
    <xf numFmtId="0" fontId="45" fillId="0" borderId="11" xfId="0" applyFont="1" applyBorder="1" applyAlignment="1">
      <alignment horizontal="left"/>
    </xf>
    <xf numFmtId="208" fontId="45" fillId="0" borderId="11" xfId="33" applyNumberFormat="1" applyFont="1" applyBorder="1" applyAlignment="1">
      <alignment horizontal="right" vertical="center"/>
    </xf>
    <xf numFmtId="43" fontId="45" fillId="0" borderId="11" xfId="33" applyNumberFormat="1" applyFont="1" applyBorder="1" applyAlignment="1">
      <alignment horizontal="right" vertical="center"/>
    </xf>
    <xf numFmtId="194" fontId="45" fillId="0" borderId="11" xfId="33" applyFont="1" applyBorder="1" applyAlignment="1">
      <alignment horizontal="right" vertical="center"/>
    </xf>
    <xf numFmtId="0" fontId="46" fillId="0" borderId="43" xfId="0" applyFont="1" applyBorder="1" applyAlignment="1">
      <alignment wrapText="1"/>
    </xf>
    <xf numFmtId="208" fontId="45" fillId="0" borderId="43" xfId="33" applyNumberFormat="1" applyFont="1" applyBorder="1" applyAlignment="1">
      <alignment horizontal="right" vertical="center"/>
    </xf>
    <xf numFmtId="43" fontId="46" fillId="0" borderId="43" xfId="33" applyNumberFormat="1" applyFont="1" applyBorder="1" applyAlignment="1">
      <alignment horizontal="right" vertical="center"/>
    </xf>
    <xf numFmtId="194" fontId="46" fillId="0" borderId="41" xfId="33" applyFont="1" applyBorder="1" applyAlignment="1">
      <alignment horizontal="right" vertical="center"/>
    </xf>
    <xf numFmtId="4" fontId="46" fillId="0" borderId="42" xfId="33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194" fontId="6" fillId="0" borderId="41" xfId="33" applyFont="1" applyBorder="1" applyAlignment="1" quotePrefix="1">
      <alignment horizontal="right" vertical="center" wrapText="1"/>
    </xf>
    <xf numFmtId="194" fontId="46" fillId="0" borderId="11" xfId="33" applyFont="1" applyBorder="1" applyAlignment="1">
      <alignment horizontal="right"/>
    </xf>
    <xf numFmtId="4" fontId="46" fillId="0" borderId="44" xfId="33" applyNumberFormat="1" applyFont="1" applyBorder="1" applyAlignment="1">
      <alignment/>
    </xf>
    <xf numFmtId="4" fontId="45" fillId="0" borderId="45" xfId="33" applyNumberFormat="1" applyFont="1" applyBorder="1" applyAlignment="1">
      <alignment horizontal="right" vertical="center"/>
    </xf>
    <xf numFmtId="194" fontId="12" fillId="26" borderId="10" xfId="33" applyFont="1" applyFill="1" applyBorder="1" applyAlignment="1">
      <alignment horizontal="center"/>
    </xf>
    <xf numFmtId="3" fontId="12" fillId="26" borderId="10" xfId="0" applyNumberFormat="1" applyFont="1" applyFill="1" applyBorder="1" applyAlignment="1">
      <alignment horizontal="center"/>
    </xf>
    <xf numFmtId="3" fontId="12" fillId="26" borderId="0" xfId="0" applyNumberFormat="1" applyFont="1" applyFill="1" applyBorder="1" applyAlignment="1">
      <alignment horizontal="center"/>
    </xf>
    <xf numFmtId="208" fontId="45" fillId="0" borderId="0" xfId="33" applyNumberFormat="1" applyFont="1" applyBorder="1" applyAlignment="1">
      <alignment horizontal="right" vertical="center"/>
    </xf>
    <xf numFmtId="194" fontId="45" fillId="0" borderId="0" xfId="33" applyFont="1" applyBorder="1" applyAlignment="1">
      <alignment horizontal="right" vertical="center"/>
    </xf>
    <xf numFmtId="208" fontId="46" fillId="0" borderId="41" xfId="33" applyNumberFormat="1" applyFont="1" applyBorder="1" applyAlignment="1">
      <alignment/>
    </xf>
    <xf numFmtId="194" fontId="46" fillId="0" borderId="41" xfId="33" applyFont="1" applyBorder="1" applyAlignment="1">
      <alignment/>
    </xf>
    <xf numFmtId="194" fontId="46" fillId="0" borderId="41" xfId="33" applyFont="1" applyBorder="1" applyAlignment="1" quotePrefix="1">
      <alignment/>
    </xf>
    <xf numFmtId="194" fontId="46" fillId="0" borderId="41" xfId="33" applyNumberFormat="1" applyFont="1" applyBorder="1" applyAlignment="1">
      <alignment horizontal="right"/>
    </xf>
    <xf numFmtId="194" fontId="6" fillId="0" borderId="41" xfId="33" applyFont="1" applyBorder="1" applyAlignment="1">
      <alignment horizontal="right" vertical="center" wrapText="1"/>
    </xf>
    <xf numFmtId="0" fontId="46" fillId="0" borderId="41" xfId="0" applyFont="1" applyBorder="1" applyAlignment="1">
      <alignment wrapText="1"/>
    </xf>
    <xf numFmtId="208" fontId="46" fillId="0" borderId="41" xfId="33" applyNumberFormat="1" applyFont="1" applyBorder="1" applyAlignment="1">
      <alignment horizontal="right" vertical="center"/>
    </xf>
    <xf numFmtId="194" fontId="46" fillId="0" borderId="41" xfId="33" applyNumberFormat="1" applyFont="1" applyBorder="1" applyAlignment="1">
      <alignment horizontal="center" vertical="center"/>
    </xf>
    <xf numFmtId="4" fontId="46" fillId="0" borderId="42" xfId="33" applyNumberFormat="1" applyFont="1" applyBorder="1" applyAlignment="1">
      <alignment horizontal="right" vertical="center"/>
    </xf>
    <xf numFmtId="194" fontId="12" fillId="0" borderId="0" xfId="33" applyFont="1" applyAlignment="1">
      <alignment horizontal="right" vertical="center"/>
    </xf>
    <xf numFmtId="194" fontId="46" fillId="0" borderId="41" xfId="33" applyNumberFormat="1" applyFont="1" applyBorder="1" applyAlignment="1">
      <alignment horizontal="right" vertical="center"/>
    </xf>
    <xf numFmtId="208" fontId="45" fillId="0" borderId="11" xfId="33" applyNumberFormat="1" applyFont="1" applyBorder="1" applyAlignment="1" quotePrefix="1">
      <alignment horizontal="right"/>
    </xf>
    <xf numFmtId="194" fontId="45" fillId="0" borderId="11" xfId="33" applyFont="1" applyBorder="1" applyAlignment="1" quotePrefix="1">
      <alignment horizontal="right"/>
    </xf>
    <xf numFmtId="194" fontId="45" fillId="0" borderId="11" xfId="33" applyFont="1" applyBorder="1" applyAlignment="1" quotePrefix="1">
      <alignment/>
    </xf>
    <xf numFmtId="3" fontId="46" fillId="0" borderId="42" xfId="33" applyNumberFormat="1" applyFont="1" applyBorder="1" applyAlignment="1">
      <alignment/>
    </xf>
    <xf numFmtId="194" fontId="46" fillId="0" borderId="45" xfId="33" applyFont="1" applyBorder="1" applyAlignment="1">
      <alignment/>
    </xf>
    <xf numFmtId="208" fontId="46" fillId="0" borderId="11" xfId="33" applyNumberFormat="1" applyFont="1" applyBorder="1" applyAlignment="1">
      <alignment/>
    </xf>
    <xf numFmtId="208" fontId="45" fillId="0" borderId="43" xfId="33" applyNumberFormat="1" applyFont="1" applyBorder="1" applyAlignment="1">
      <alignment horizontal="right"/>
    </xf>
    <xf numFmtId="194" fontId="6" fillId="0" borderId="43" xfId="33" applyFont="1" applyBorder="1" applyAlignment="1">
      <alignment horizontal="right" vertical="center" wrapText="1"/>
    </xf>
    <xf numFmtId="3" fontId="46" fillId="0" borderId="44" xfId="33" applyNumberFormat="1" applyFont="1" applyBorder="1" applyAlignment="1">
      <alignment/>
    </xf>
    <xf numFmtId="0" fontId="46" fillId="0" borderId="41" xfId="0" applyFont="1" applyBorder="1" applyAlignment="1">
      <alignment horizontal="center"/>
    </xf>
    <xf numFmtId="194" fontId="45" fillId="0" borderId="11" xfId="33" applyFont="1" applyBorder="1" applyAlignment="1">
      <alignment horizontal="right"/>
    </xf>
    <xf numFmtId="208" fontId="6" fillId="0" borderId="11" xfId="33" applyNumberFormat="1" applyFont="1" applyBorder="1" applyAlignment="1">
      <alignment horizontal="right" vertical="center" wrapText="1"/>
    </xf>
    <xf numFmtId="0" fontId="45" fillId="0" borderId="46" xfId="0" applyFont="1" applyBorder="1" applyAlignment="1">
      <alignment horizontal="center"/>
    </xf>
    <xf numFmtId="3" fontId="12" fillId="0" borderId="47" xfId="0" applyNumberFormat="1" applyFont="1" applyBorder="1" applyAlignment="1">
      <alignment horizontal="center"/>
    </xf>
    <xf numFmtId="194" fontId="45" fillId="0" borderId="47" xfId="33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194" fontId="46" fillId="0" borderId="0" xfId="33" applyFont="1" applyBorder="1" applyAlignment="1">
      <alignment/>
    </xf>
    <xf numFmtId="4" fontId="46" fillId="0" borderId="0" xfId="33" applyNumberFormat="1" applyFont="1" applyAlignment="1">
      <alignment/>
    </xf>
    <xf numFmtId="0" fontId="48" fillId="0" borderId="0" xfId="0" applyFont="1" applyAlignment="1">
      <alignment/>
    </xf>
    <xf numFmtId="194" fontId="12" fillId="0" borderId="0" xfId="0" applyNumberFormat="1" applyFont="1" applyAlignment="1">
      <alignment/>
    </xf>
    <xf numFmtId="194" fontId="46" fillId="0" borderId="0" xfId="33" applyFont="1" applyBorder="1" applyAlignment="1">
      <alignment horizontal="right"/>
    </xf>
    <xf numFmtId="194" fontId="12" fillId="26" borderId="11" xfId="33" applyFont="1" applyFill="1" applyBorder="1" applyAlignment="1">
      <alignment horizontal="center"/>
    </xf>
    <xf numFmtId="0" fontId="47" fillId="0" borderId="10" xfId="0" applyFont="1" applyBorder="1" applyAlignment="1">
      <alignment/>
    </xf>
    <xf numFmtId="194" fontId="12" fillId="0" borderId="11" xfId="33" applyFont="1" applyBorder="1" applyAlignment="1">
      <alignment horizontal="center"/>
    </xf>
    <xf numFmtId="194" fontId="12" fillId="0" borderId="43" xfId="33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194" fontId="6" fillId="3" borderId="48" xfId="33" applyFont="1" applyFill="1" applyBorder="1" applyAlignment="1">
      <alignment horizontal="center" vertical="center"/>
    </xf>
    <xf numFmtId="2" fontId="9" fillId="0" borderId="27" xfId="33" applyNumberFormat="1" applyFont="1" applyBorder="1" applyAlignment="1">
      <alignment horizontal="center"/>
    </xf>
    <xf numFmtId="194" fontId="12" fillId="26" borderId="41" xfId="33" applyFont="1" applyFill="1" applyBorder="1" applyAlignment="1">
      <alignment horizontal="center"/>
    </xf>
    <xf numFmtId="194" fontId="12" fillId="26" borderId="43" xfId="33" applyFont="1" applyFill="1" applyBorder="1" applyAlignment="1">
      <alignment horizontal="center"/>
    </xf>
    <xf numFmtId="194" fontId="6" fillId="0" borderId="49" xfId="33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/>
    </xf>
    <xf numFmtId="0" fontId="49" fillId="28" borderId="36" xfId="49" applyFont="1" applyFill="1" applyBorder="1" applyAlignment="1">
      <alignment horizontal="center"/>
      <protection/>
    </xf>
    <xf numFmtId="43" fontId="6" fillId="7" borderId="39" xfId="48" applyNumberFormat="1" applyFont="1" applyFill="1" applyBorder="1">
      <alignment/>
      <protection/>
    </xf>
    <xf numFmtId="194" fontId="6" fillId="24" borderId="48" xfId="33" applyFont="1" applyFill="1" applyBorder="1" applyAlignment="1">
      <alignment/>
    </xf>
    <xf numFmtId="194" fontId="6" fillId="7" borderId="35" xfId="33" applyFont="1" applyFill="1" applyBorder="1" applyAlignment="1">
      <alignment/>
    </xf>
    <xf numFmtId="194" fontId="6" fillId="3" borderId="50" xfId="33" applyFont="1" applyFill="1" applyBorder="1" applyAlignment="1">
      <alignment horizontal="center" vertical="center"/>
    </xf>
    <xf numFmtId="194" fontId="6" fillId="7" borderId="48" xfId="33" applyFont="1" applyFill="1" applyBorder="1" applyAlignment="1">
      <alignment/>
    </xf>
    <xf numFmtId="194" fontId="6" fillId="25" borderId="48" xfId="33" applyFont="1" applyFill="1" applyBorder="1" applyAlignment="1">
      <alignment/>
    </xf>
    <xf numFmtId="43" fontId="6" fillId="29" borderId="50" xfId="48" applyNumberFormat="1" applyFont="1" applyFill="1" applyBorder="1">
      <alignment/>
      <protection/>
    </xf>
    <xf numFmtId="194" fontId="6" fillId="29" borderId="50" xfId="33" applyFont="1" applyFill="1" applyBorder="1" applyAlignment="1">
      <alignment/>
    </xf>
    <xf numFmtId="194" fontId="6" fillId="29" borderId="50" xfId="33" applyFont="1" applyFill="1" applyBorder="1" applyAlignment="1">
      <alignment horizontal="center" vertical="center"/>
    </xf>
    <xf numFmtId="194" fontId="6" fillId="29" borderId="38" xfId="33" applyFont="1" applyFill="1" applyBorder="1" applyAlignment="1">
      <alignment/>
    </xf>
    <xf numFmtId="49" fontId="6" fillId="0" borderId="41" xfId="33" applyNumberFormat="1" applyFont="1" applyBorder="1" applyAlignment="1">
      <alignment horizontal="right" vertical="center" wrapText="1"/>
    </xf>
    <xf numFmtId="208" fontId="45" fillId="30" borderId="10" xfId="33" applyNumberFormat="1" applyFont="1" applyFill="1" applyBorder="1" applyAlignment="1">
      <alignment horizontal="right" vertical="center"/>
    </xf>
    <xf numFmtId="43" fontId="45" fillId="30" borderId="10" xfId="33" applyNumberFormat="1" applyFont="1" applyFill="1" applyBorder="1" applyAlignment="1">
      <alignment horizontal="right" vertical="center"/>
    </xf>
    <xf numFmtId="4" fontId="46" fillId="30" borderId="45" xfId="33" applyNumberFormat="1" applyFont="1" applyFill="1" applyBorder="1" applyAlignment="1">
      <alignment/>
    </xf>
    <xf numFmtId="208" fontId="45" fillId="31" borderId="11" xfId="33" applyNumberFormat="1" applyFont="1" applyFill="1" applyBorder="1" applyAlignment="1">
      <alignment horizontal="right" vertical="center"/>
    </xf>
    <xf numFmtId="43" fontId="45" fillId="31" borderId="11" xfId="33" applyNumberFormat="1" applyFont="1" applyFill="1" applyBorder="1" applyAlignment="1">
      <alignment horizontal="right" vertical="center"/>
    </xf>
    <xf numFmtId="43" fontId="45" fillId="31" borderId="10" xfId="33" applyNumberFormat="1" applyFont="1" applyFill="1" applyBorder="1" applyAlignment="1">
      <alignment horizontal="right" vertical="center"/>
    </xf>
    <xf numFmtId="194" fontId="46" fillId="31" borderId="45" xfId="33" applyFont="1" applyFill="1" applyBorder="1" applyAlignment="1">
      <alignment/>
    </xf>
    <xf numFmtId="208" fontId="45" fillId="32" borderId="47" xfId="33" applyNumberFormat="1" applyFont="1" applyFill="1" applyBorder="1" applyAlignment="1">
      <alignment horizontal="right" vertical="center"/>
    </xf>
    <xf numFmtId="43" fontId="45" fillId="32" borderId="47" xfId="33" applyNumberFormat="1" applyFont="1" applyFill="1" applyBorder="1" applyAlignment="1">
      <alignment horizontal="right" vertical="center"/>
    </xf>
    <xf numFmtId="4" fontId="45" fillId="32" borderId="47" xfId="33" applyNumberFormat="1" applyFont="1" applyFill="1" applyBorder="1" applyAlignment="1">
      <alignment horizontal="right" vertical="center"/>
    </xf>
    <xf numFmtId="0" fontId="6" fillId="32" borderId="47" xfId="0" applyFont="1" applyFill="1" applyBorder="1" applyAlignment="1">
      <alignment horizontal="right" vertical="center" wrapText="1"/>
    </xf>
    <xf numFmtId="4" fontId="45" fillId="32" borderId="51" xfId="33" applyNumberFormat="1" applyFont="1" applyFill="1" applyBorder="1" applyAlignment="1">
      <alignment/>
    </xf>
    <xf numFmtId="194" fontId="12" fillId="32" borderId="47" xfId="33" applyFont="1" applyFill="1" applyBorder="1" applyAlignment="1">
      <alignment horizontal="center"/>
    </xf>
    <xf numFmtId="194" fontId="44" fillId="0" borderId="0" xfId="33" applyFont="1" applyAlignment="1">
      <alignment/>
    </xf>
    <xf numFmtId="0" fontId="47" fillId="0" borderId="10" xfId="0" applyFont="1" applyBorder="1" applyAlignment="1">
      <alignment/>
    </xf>
    <xf numFmtId="49" fontId="6" fillId="0" borderId="10" xfId="33" applyNumberFormat="1" applyFont="1" applyBorder="1" applyAlignment="1">
      <alignment horizontal="right" vertical="center" wrapText="1"/>
    </xf>
    <xf numFmtId="210" fontId="8" fillId="0" borderId="0" xfId="33" applyNumberFormat="1" applyFont="1" applyAlignment="1">
      <alignment/>
    </xf>
    <xf numFmtId="194" fontId="46" fillId="0" borderId="10" xfId="33" applyFont="1" applyBorder="1" applyAlignment="1">
      <alignment horizontal="right"/>
    </xf>
    <xf numFmtId="3" fontId="6" fillId="30" borderId="10" xfId="33" applyNumberFormat="1" applyFont="1" applyFill="1" applyBorder="1" applyAlignment="1">
      <alignment horizontal="right" vertical="center" wrapText="1"/>
    </xf>
    <xf numFmtId="3" fontId="6" fillId="0" borderId="43" xfId="33" applyNumberFormat="1" applyFont="1" applyBorder="1" applyAlignment="1">
      <alignment horizontal="right" vertical="center" wrapText="1"/>
    </xf>
    <xf numFmtId="3" fontId="6" fillId="31" borderId="43" xfId="33" applyNumberFormat="1" applyFont="1" applyFill="1" applyBorder="1" applyAlignment="1">
      <alignment horizontal="right" vertical="center" wrapText="1"/>
    </xf>
    <xf numFmtId="194" fontId="6" fillId="24" borderId="50" xfId="33" applyFont="1" applyFill="1" applyBorder="1" applyAlignment="1">
      <alignment/>
    </xf>
    <xf numFmtId="0" fontId="45" fillId="0" borderId="52" xfId="0" applyFont="1" applyBorder="1" applyAlignment="1">
      <alignment horizontal="center"/>
    </xf>
    <xf numFmtId="208" fontId="45" fillId="0" borderId="52" xfId="33" applyNumberFormat="1" applyFont="1" applyBorder="1" applyAlignment="1">
      <alignment horizontal="right" vertical="center"/>
    </xf>
    <xf numFmtId="43" fontId="45" fillId="0" borderId="52" xfId="33" applyNumberFormat="1" applyFont="1" applyBorder="1" applyAlignment="1">
      <alignment horizontal="right" vertical="center"/>
    </xf>
    <xf numFmtId="3" fontId="6" fillId="0" borderId="52" xfId="33" applyNumberFormat="1" applyFont="1" applyBorder="1" applyAlignment="1">
      <alignment horizontal="right" vertical="center" wrapText="1"/>
    </xf>
    <xf numFmtId="4" fontId="45" fillId="0" borderId="52" xfId="33" applyNumberFormat="1" applyFont="1" applyBorder="1" applyAlignment="1">
      <alignment horizontal="right" vertical="center"/>
    </xf>
    <xf numFmtId="194" fontId="12" fillId="26" borderId="52" xfId="33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43" fontId="45" fillId="0" borderId="0" xfId="33" applyNumberFormat="1" applyFont="1" applyBorder="1" applyAlignment="1">
      <alignment horizontal="right" vertical="center"/>
    </xf>
    <xf numFmtId="3" fontId="6" fillId="0" borderId="0" xfId="33" applyNumberFormat="1" applyFont="1" applyBorder="1" applyAlignment="1">
      <alignment horizontal="right" vertical="center" wrapText="1"/>
    </xf>
    <xf numFmtId="4" fontId="45" fillId="0" borderId="0" xfId="33" applyNumberFormat="1" applyFont="1" applyBorder="1" applyAlignment="1">
      <alignment horizontal="right" vertical="center"/>
    </xf>
    <xf numFmtId="194" fontId="12" fillId="26" borderId="0" xfId="33" applyFont="1" applyFill="1" applyBorder="1" applyAlignment="1">
      <alignment horizontal="center"/>
    </xf>
    <xf numFmtId="49" fontId="6" fillId="0" borderId="43" xfId="33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225" fontId="45" fillId="30" borderId="10" xfId="33" applyNumberFormat="1" applyFont="1" applyFill="1" applyBorder="1" applyAlignment="1">
      <alignment horizontal="right" vertical="center"/>
    </xf>
    <xf numFmtId="10" fontId="6" fillId="33" borderId="0" xfId="49" applyNumberFormat="1" applyFont="1" applyFill="1" applyAlignment="1">
      <alignment/>
      <protection/>
    </xf>
    <xf numFmtId="194" fontId="12" fillId="31" borderId="10" xfId="33" applyFont="1" applyFill="1" applyBorder="1" applyAlignment="1">
      <alignment horizontal="center"/>
    </xf>
    <xf numFmtId="194" fontId="12" fillId="30" borderId="43" xfId="33" applyFont="1" applyFill="1" applyBorder="1" applyAlignment="1">
      <alignment horizontal="center"/>
    </xf>
    <xf numFmtId="0" fontId="36" fillId="7" borderId="0" xfId="49" applyFont="1" applyFill="1" applyAlignment="1">
      <alignment horizontal="center"/>
      <protection/>
    </xf>
    <xf numFmtId="0" fontId="39" fillId="5" borderId="53" xfId="49" applyFont="1" applyFill="1" applyBorder="1" applyAlignment="1">
      <alignment horizontal="center" vertical="center"/>
      <protection/>
    </xf>
    <xf numFmtId="0" fontId="39" fillId="5" borderId="54" xfId="49" applyFont="1" applyFill="1" applyBorder="1" applyAlignment="1">
      <alignment horizontal="center" vertical="center"/>
      <protection/>
    </xf>
    <xf numFmtId="0" fontId="6" fillId="7" borderId="53" xfId="49" applyFont="1" applyFill="1" applyBorder="1" applyAlignment="1">
      <alignment horizontal="center" vertical="center"/>
      <protection/>
    </xf>
    <xf numFmtId="0" fontId="6" fillId="7" borderId="54" xfId="49" applyFont="1" applyFill="1" applyBorder="1" applyAlignment="1">
      <alignment horizontal="center" vertical="center"/>
      <protection/>
    </xf>
    <xf numFmtId="0" fontId="6" fillId="24" borderId="53" xfId="49" applyFont="1" applyFill="1" applyBorder="1" applyAlignment="1">
      <alignment horizontal="center" vertical="center"/>
      <protection/>
    </xf>
    <xf numFmtId="0" fontId="6" fillId="24" borderId="54" xfId="49" applyFont="1" applyFill="1" applyBorder="1" applyAlignment="1">
      <alignment horizontal="center" vertical="center"/>
      <protection/>
    </xf>
    <xf numFmtId="0" fontId="6" fillId="4" borderId="53" xfId="49" applyFont="1" applyFill="1" applyBorder="1" applyAlignment="1">
      <alignment horizontal="center" vertical="center"/>
      <protection/>
    </xf>
    <xf numFmtId="0" fontId="6" fillId="4" borderId="54" xfId="49" applyFont="1" applyFill="1" applyBorder="1" applyAlignment="1">
      <alignment horizontal="center" vertical="center"/>
      <protection/>
    </xf>
    <xf numFmtId="0" fontId="6" fillId="25" borderId="55" xfId="49" applyFont="1" applyFill="1" applyBorder="1" applyAlignment="1">
      <alignment horizontal="center" vertical="center"/>
      <protection/>
    </xf>
    <xf numFmtId="0" fontId="6" fillId="25" borderId="56" xfId="49" applyFont="1" applyFill="1" applyBorder="1" applyAlignment="1">
      <alignment horizontal="center" vertical="center"/>
      <protection/>
    </xf>
    <xf numFmtId="0" fontId="7" fillId="3" borderId="53" xfId="49" applyFont="1" applyFill="1" applyBorder="1" applyAlignment="1">
      <alignment horizontal="center" vertical="center"/>
      <protection/>
    </xf>
    <xf numFmtId="0" fontId="7" fillId="3" borderId="54" xfId="49" applyFont="1" applyFill="1" applyBorder="1" applyAlignment="1">
      <alignment horizontal="center" vertical="center"/>
      <protection/>
    </xf>
    <xf numFmtId="0" fontId="6" fillId="8" borderId="0" xfId="49" applyFont="1" applyFill="1" applyAlignment="1">
      <alignment horizontal="left"/>
      <protection/>
    </xf>
    <xf numFmtId="0" fontId="36" fillId="7" borderId="0" xfId="49" applyFont="1" applyFill="1" applyBorder="1" applyAlignment="1">
      <alignment horizontal="center"/>
      <protection/>
    </xf>
    <xf numFmtId="0" fontId="6" fillId="11" borderId="0" xfId="49" applyFont="1" applyFill="1" applyAlignment="1">
      <alignment horizontal="center"/>
      <protection/>
    </xf>
    <xf numFmtId="0" fontId="6" fillId="3" borderId="0" xfId="49" applyFont="1" applyFill="1" applyAlignment="1">
      <alignment horizontal="center"/>
      <protection/>
    </xf>
    <xf numFmtId="0" fontId="6" fillId="25" borderId="0" xfId="49" applyFont="1" applyFill="1" applyAlignment="1">
      <alignment horizontal="center"/>
      <protection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7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94" fontId="12" fillId="0" borderId="11" xfId="33" applyFont="1" applyBorder="1" applyAlignment="1">
      <alignment horizontal="center" vertical="center"/>
    </xf>
    <xf numFmtId="194" fontId="12" fillId="0" borderId="41" xfId="33" applyFont="1" applyBorder="1" applyAlignment="1">
      <alignment horizontal="center" vertical="center"/>
    </xf>
    <xf numFmtId="194" fontId="12" fillId="0" borderId="43" xfId="33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_งบแสดงฐานะการเงิน 52 (3)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งบแสดงฐานะการเงิน 50 (1)" xfId="48"/>
    <cellStyle name="ปกติ_รายงานการเบิกจ่ายเงิน (วันที่ 17 มิ.ย.54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50"/>
  <sheetViews>
    <sheetView tabSelected="1" zoomScalePageLayoutView="0" workbookViewId="0" topLeftCell="B1">
      <selection activeCell="H33" sqref="H33"/>
    </sheetView>
  </sheetViews>
  <sheetFormatPr defaultColWidth="9.140625" defaultRowHeight="20.25"/>
  <cols>
    <col min="1" max="1" width="9.140625" style="90" customWidth="1"/>
    <col min="2" max="2" width="38.57421875" style="90" customWidth="1"/>
    <col min="3" max="3" width="19.7109375" style="90" customWidth="1"/>
    <col min="4" max="4" width="21.00390625" style="90" customWidth="1"/>
    <col min="5" max="5" width="17.57421875" style="90" customWidth="1"/>
    <col min="6" max="6" width="23.140625" style="90" customWidth="1"/>
    <col min="7" max="7" width="18.421875" style="90" customWidth="1"/>
    <col min="8" max="8" width="23.8515625" style="91" customWidth="1"/>
    <col min="9" max="16384" width="9.140625" style="90" customWidth="1"/>
  </cols>
  <sheetData>
    <row r="1" ht="17.25" customHeight="1"/>
    <row r="2" spans="2:7" ht="25.5" customHeight="1">
      <c r="B2" s="295" t="s">
        <v>96</v>
      </c>
      <c r="C2" s="295"/>
      <c r="D2" s="295"/>
      <c r="E2" s="295"/>
      <c r="F2" s="295"/>
      <c r="G2" s="295"/>
    </row>
    <row r="3" spans="2:11" ht="27.75" customHeight="1">
      <c r="B3" s="309" t="s">
        <v>105</v>
      </c>
      <c r="C3" s="309"/>
      <c r="D3" s="309"/>
      <c r="E3" s="309"/>
      <c r="F3" s="309"/>
      <c r="G3" s="309"/>
      <c r="H3" s="92"/>
      <c r="I3" s="93"/>
      <c r="J3" s="93"/>
      <c r="K3" s="93"/>
    </row>
    <row r="4" spans="2:11" ht="12" customHeight="1">
      <c r="B4" s="94"/>
      <c r="C4" s="94"/>
      <c r="D4" s="94"/>
      <c r="E4" s="94"/>
      <c r="F4" s="94"/>
      <c r="G4" s="94"/>
      <c r="H4" s="92"/>
      <c r="I4" s="93"/>
      <c r="J4" s="93"/>
      <c r="K4" s="93"/>
    </row>
    <row r="5" spans="2:8" s="96" customFormat="1" ht="24">
      <c r="B5" s="296" t="s">
        <v>0</v>
      </c>
      <c r="C5" s="298" t="s">
        <v>88</v>
      </c>
      <c r="D5" s="304" t="s">
        <v>42</v>
      </c>
      <c r="E5" s="306" t="s">
        <v>89</v>
      </c>
      <c r="F5" s="300" t="s">
        <v>65</v>
      </c>
      <c r="G5" s="302" t="s">
        <v>90</v>
      </c>
      <c r="H5" s="95"/>
    </row>
    <row r="6" spans="2:8" s="96" customFormat="1" ht="24">
      <c r="B6" s="297"/>
      <c r="C6" s="299"/>
      <c r="D6" s="305"/>
      <c r="E6" s="307"/>
      <c r="F6" s="301"/>
      <c r="G6" s="303"/>
      <c r="H6" s="95"/>
    </row>
    <row r="7" spans="2:8" s="102" customFormat="1" ht="24">
      <c r="B7" s="97" t="s">
        <v>16</v>
      </c>
      <c r="C7" s="115">
        <v>92000000</v>
      </c>
      <c r="D7" s="120">
        <f>'รายละเอียดรายรับ '!D10</f>
        <v>59643734.75</v>
      </c>
      <c r="E7" s="98">
        <f aca="true" t="shared" si="0" ref="E7:E18">D7/C7*100</f>
        <v>64.8301464673913</v>
      </c>
      <c r="F7" s="99">
        <f>C7-D7</f>
        <v>32356265.25</v>
      </c>
      <c r="G7" s="100"/>
      <c r="H7" s="101"/>
    </row>
    <row r="8" spans="2:8" s="102" customFormat="1" ht="24">
      <c r="B8" s="103" t="s">
        <v>18</v>
      </c>
      <c r="C8" s="115">
        <v>600000</v>
      </c>
      <c r="D8" s="121">
        <f>'รายละเอียดรายรับ '!D14</f>
        <v>1494611</v>
      </c>
      <c r="E8" s="98">
        <f t="shared" si="0"/>
        <v>249.10183333333333</v>
      </c>
      <c r="F8" s="99">
        <f aca="true" t="shared" si="1" ref="F8:F14">C8-D8</f>
        <v>-894611</v>
      </c>
      <c r="G8" s="100"/>
      <c r="H8" s="101"/>
    </row>
    <row r="9" spans="2:8" s="102" customFormat="1" ht="24">
      <c r="B9" s="103" t="s">
        <v>21</v>
      </c>
      <c r="C9" s="115">
        <v>6290000</v>
      </c>
      <c r="D9" s="121">
        <f>'รายละเอียดรายรับ '!D23</f>
        <v>12002796.39</v>
      </c>
      <c r="E9" s="98">
        <f t="shared" si="0"/>
        <v>190.8234720190779</v>
      </c>
      <c r="F9" s="99">
        <f t="shared" si="1"/>
        <v>-5712796.390000001</v>
      </c>
      <c r="G9" s="100"/>
      <c r="H9" s="101"/>
    </row>
    <row r="10" spans="2:8" s="102" customFormat="1" ht="24">
      <c r="B10" s="103" t="s">
        <v>71</v>
      </c>
      <c r="C10" s="115">
        <v>1000000</v>
      </c>
      <c r="D10" s="121">
        <f>'รายละเอียดรายรับ '!D26</f>
        <v>802324</v>
      </c>
      <c r="E10" s="98">
        <f t="shared" si="0"/>
        <v>80.2324</v>
      </c>
      <c r="F10" s="99">
        <f t="shared" si="1"/>
        <v>197676</v>
      </c>
      <c r="G10" s="100"/>
      <c r="H10" s="101"/>
    </row>
    <row r="11" spans="2:8" s="102" customFormat="1" ht="24">
      <c r="B11" s="103" t="s">
        <v>25</v>
      </c>
      <c r="C11" s="115">
        <v>26010000</v>
      </c>
      <c r="D11" s="121">
        <f>'รายละเอียดรายรับ '!D31</f>
        <v>19824703</v>
      </c>
      <c r="E11" s="98">
        <f t="shared" si="0"/>
        <v>76.21954248366013</v>
      </c>
      <c r="F11" s="99">
        <f t="shared" si="1"/>
        <v>6185297</v>
      </c>
      <c r="G11" s="100"/>
      <c r="H11" s="101"/>
    </row>
    <row r="12" spans="2:8" s="102" customFormat="1" ht="24">
      <c r="B12" s="103" t="s">
        <v>29</v>
      </c>
      <c r="C12" s="116">
        <v>50000</v>
      </c>
      <c r="D12" s="122">
        <v>0</v>
      </c>
      <c r="E12" s="98">
        <f t="shared" si="0"/>
        <v>0</v>
      </c>
      <c r="F12" s="99">
        <f t="shared" si="1"/>
        <v>50000</v>
      </c>
      <c r="G12" s="100"/>
      <c r="H12" s="101"/>
    </row>
    <row r="13" spans="2:8" s="102" customFormat="1" ht="24">
      <c r="B13" s="103" t="s">
        <v>33</v>
      </c>
      <c r="C13" s="245">
        <v>431000000</v>
      </c>
      <c r="D13" s="121">
        <f>'รายละเอียดรายรับ '!D45</f>
        <v>336755380.82299995</v>
      </c>
      <c r="E13" s="98">
        <f t="shared" si="0"/>
        <v>78.13349903085846</v>
      </c>
      <c r="F13" s="246">
        <f t="shared" si="1"/>
        <v>94244619.17700005</v>
      </c>
      <c r="G13" s="100"/>
      <c r="H13" s="101"/>
    </row>
    <row r="14" spans="2:8" s="102" customFormat="1" ht="24">
      <c r="B14" s="243" t="s">
        <v>87</v>
      </c>
      <c r="C14" s="251">
        <f>SUM(C7:C13)</f>
        <v>556950000</v>
      </c>
      <c r="D14" s="252">
        <f>SUM(D7:D13)</f>
        <v>430523549.96299994</v>
      </c>
      <c r="E14" s="253">
        <f t="shared" si="0"/>
        <v>77.30021545255408</v>
      </c>
      <c r="F14" s="254">
        <f t="shared" si="1"/>
        <v>126426450.03700006</v>
      </c>
      <c r="G14" s="100"/>
      <c r="H14" s="101"/>
    </row>
    <row r="15" spans="2:8" s="102" customFormat="1" ht="24">
      <c r="B15" s="103" t="s">
        <v>91</v>
      </c>
      <c r="C15" s="249">
        <v>62000000</v>
      </c>
      <c r="D15" s="250">
        <f>'รายละเอียดรายรับ '!D50</f>
        <v>64936029</v>
      </c>
      <c r="E15" s="238">
        <f t="shared" si="0"/>
        <v>104.7355306451613</v>
      </c>
      <c r="F15" s="246">
        <f>D15</f>
        <v>64936029</v>
      </c>
      <c r="G15" s="100"/>
      <c r="H15" s="101"/>
    </row>
    <row r="16" spans="2:8" s="102" customFormat="1" ht="24">
      <c r="B16" s="244" t="s">
        <v>99</v>
      </c>
      <c r="C16" s="252">
        <f>C14+C15</f>
        <v>618950000</v>
      </c>
      <c r="D16" s="252">
        <f>D14+D15</f>
        <v>495459578.96299994</v>
      </c>
      <c r="E16" s="248">
        <f t="shared" si="0"/>
        <v>80.04840115728248</v>
      </c>
      <c r="F16" s="277">
        <f>D16</f>
        <v>495459578.96299994</v>
      </c>
      <c r="G16" s="100"/>
      <c r="H16" s="101"/>
    </row>
    <row r="17" spans="2:8" s="102" customFormat="1" ht="24">
      <c r="B17" s="103" t="s">
        <v>92</v>
      </c>
      <c r="C17" s="247"/>
      <c r="D17" s="120">
        <f>'รายละเอียดรายรับ '!D56</f>
        <v>109022400</v>
      </c>
      <c r="E17" s="248">
        <v>0</v>
      </c>
      <c r="F17" s="99">
        <f>D17</f>
        <v>109022400</v>
      </c>
      <c r="G17" s="100"/>
      <c r="H17" s="101"/>
    </row>
    <row r="18" spans="2:8" s="102" customFormat="1" ht="24.75" thickBot="1">
      <c r="B18" s="104"/>
      <c r="C18" s="114">
        <f>C14+C15+C17</f>
        <v>618950000</v>
      </c>
      <c r="D18" s="123">
        <f>D14+D15+D17</f>
        <v>604481978.9629999</v>
      </c>
      <c r="E18" s="248">
        <f t="shared" si="0"/>
        <v>97.66248953275708</v>
      </c>
      <c r="F18" s="105"/>
      <c r="G18" s="100"/>
      <c r="H18" s="101"/>
    </row>
    <row r="19" spans="2:8" s="102" customFormat="1" ht="24.75" thickTop="1">
      <c r="B19" s="108"/>
      <c r="C19" s="109"/>
      <c r="D19" s="110"/>
      <c r="E19" s="242"/>
      <c r="F19" s="109"/>
      <c r="G19" s="109"/>
      <c r="H19" s="107"/>
    </row>
    <row r="20" spans="2:8" s="102" customFormat="1" ht="24" hidden="1">
      <c r="B20" s="111"/>
      <c r="C20" s="111"/>
      <c r="D20" s="111"/>
      <c r="E20" s="111"/>
      <c r="F20" s="111"/>
      <c r="G20" s="111"/>
      <c r="H20" s="107"/>
    </row>
    <row r="21" spans="2:8" s="102" customFormat="1" ht="24" hidden="1">
      <c r="B21" s="106"/>
      <c r="C21" s="106"/>
      <c r="D21" s="106"/>
      <c r="E21" s="106"/>
      <c r="F21" s="106"/>
      <c r="G21" s="106"/>
      <c r="H21" s="107"/>
    </row>
    <row r="22" spans="2:8" s="102" customFormat="1" ht="24" hidden="1">
      <c r="B22" s="106"/>
      <c r="C22" s="106"/>
      <c r="D22" s="106"/>
      <c r="E22" s="106"/>
      <c r="F22" s="106"/>
      <c r="G22" s="106"/>
      <c r="H22" s="107"/>
    </row>
    <row r="23" spans="2:8" s="102" customFormat="1" ht="24" hidden="1">
      <c r="B23" s="106"/>
      <c r="C23" s="106"/>
      <c r="D23" s="106"/>
      <c r="E23" s="106"/>
      <c r="F23" s="106"/>
      <c r="G23" s="106"/>
      <c r="H23" s="107"/>
    </row>
    <row r="24" spans="2:8" s="102" customFormat="1" ht="24" hidden="1">
      <c r="B24" s="106"/>
      <c r="C24" s="106"/>
      <c r="D24" s="106"/>
      <c r="E24" s="106"/>
      <c r="F24" s="106"/>
      <c r="G24" s="106"/>
      <c r="H24" s="107"/>
    </row>
    <row r="25" spans="2:8" s="102" customFormat="1" ht="24" hidden="1">
      <c r="B25" s="106"/>
      <c r="C25" s="106"/>
      <c r="D25" s="106"/>
      <c r="E25" s="106"/>
      <c r="F25" s="106"/>
      <c r="G25" s="106"/>
      <c r="H25" s="107"/>
    </row>
    <row r="26" spans="2:8" s="102" customFormat="1" ht="24" hidden="1">
      <c r="B26" s="106"/>
      <c r="C26" s="106"/>
      <c r="D26" s="106"/>
      <c r="E26" s="106"/>
      <c r="F26" s="106"/>
      <c r="G26" s="106"/>
      <c r="H26" s="107"/>
    </row>
    <row r="27" spans="2:8" s="102" customFormat="1" ht="24" hidden="1">
      <c r="B27" s="106"/>
      <c r="C27" s="106"/>
      <c r="D27" s="106"/>
      <c r="E27" s="106"/>
      <c r="F27" s="106"/>
      <c r="G27" s="106"/>
      <c r="H27" s="107"/>
    </row>
    <row r="28" spans="2:8" s="102" customFormat="1" ht="24" hidden="1">
      <c r="B28" s="106"/>
      <c r="C28" s="106"/>
      <c r="D28" s="106"/>
      <c r="E28" s="106"/>
      <c r="F28" s="106"/>
      <c r="G28" s="106"/>
      <c r="H28" s="107"/>
    </row>
    <row r="29" spans="2:8" s="102" customFormat="1" ht="24" hidden="1">
      <c r="B29" s="108"/>
      <c r="C29" s="108"/>
      <c r="D29" s="108"/>
      <c r="E29" s="108"/>
      <c r="F29" s="108"/>
      <c r="G29" s="108"/>
      <c r="H29" s="107"/>
    </row>
    <row r="30" s="102" customFormat="1" ht="24" hidden="1">
      <c r="H30" s="107"/>
    </row>
    <row r="31" s="102" customFormat="1" ht="24">
      <c r="H31" s="107"/>
    </row>
    <row r="32" spans="3:8" s="102" customFormat="1" ht="24">
      <c r="C32" s="310" t="s">
        <v>95</v>
      </c>
      <c r="D32" s="310"/>
      <c r="E32" s="117">
        <f>C18</f>
        <v>618950000</v>
      </c>
      <c r="F32" s="119">
        <v>1</v>
      </c>
      <c r="H32" s="107"/>
    </row>
    <row r="33" spans="3:8" s="102" customFormat="1" ht="24">
      <c r="C33" s="311" t="s">
        <v>94</v>
      </c>
      <c r="D33" s="311"/>
      <c r="E33" s="118">
        <f>D14</f>
        <v>430523549.96299994</v>
      </c>
      <c r="F33" s="124">
        <v>0.6943</v>
      </c>
      <c r="H33" s="107"/>
    </row>
    <row r="34" spans="3:8" s="102" customFormat="1" ht="24">
      <c r="C34" s="312" t="s">
        <v>93</v>
      </c>
      <c r="D34" s="312"/>
      <c r="E34" s="125">
        <f>D18</f>
        <v>604481978.9629999</v>
      </c>
      <c r="F34" s="292"/>
      <c r="H34" s="107"/>
    </row>
    <row r="35" spans="3:8" s="102" customFormat="1" ht="24">
      <c r="C35" s="308"/>
      <c r="D35" s="308"/>
      <c r="E35" s="308"/>
      <c r="F35" s="308"/>
      <c r="H35" s="107"/>
    </row>
    <row r="36" spans="7:8" s="102" customFormat="1" ht="24">
      <c r="G36" s="96"/>
      <c r="H36" s="107"/>
    </row>
    <row r="37" spans="7:8" s="102" customFormat="1" ht="24">
      <c r="G37" s="96"/>
      <c r="H37" s="107"/>
    </row>
    <row r="38" s="102" customFormat="1" ht="24">
      <c r="H38" s="107"/>
    </row>
    <row r="39" spans="7:8" s="102" customFormat="1" ht="24">
      <c r="G39" s="96"/>
      <c r="H39" s="107"/>
    </row>
    <row r="40" spans="3:8" s="102" customFormat="1" ht="24">
      <c r="C40" s="96"/>
      <c r="D40" s="96"/>
      <c r="E40" s="96"/>
      <c r="F40" s="96"/>
      <c r="G40" s="96"/>
      <c r="H40" s="107"/>
    </row>
    <row r="41" s="112" customFormat="1" ht="23.25">
      <c r="H41" s="113"/>
    </row>
    <row r="42" s="112" customFormat="1" ht="23.25">
      <c r="H42" s="113"/>
    </row>
    <row r="43" s="112" customFormat="1" ht="23.25">
      <c r="H43" s="113"/>
    </row>
    <row r="44" s="112" customFormat="1" ht="23.25">
      <c r="H44" s="113"/>
    </row>
    <row r="45" s="112" customFormat="1" ht="23.25">
      <c r="H45" s="113"/>
    </row>
    <row r="46" s="112" customFormat="1" ht="23.25">
      <c r="H46" s="113"/>
    </row>
    <row r="47" s="112" customFormat="1" ht="23.25">
      <c r="H47" s="113"/>
    </row>
    <row r="48" s="112" customFormat="1" ht="23.25">
      <c r="H48" s="113"/>
    </row>
    <row r="49" s="112" customFormat="1" ht="23.25">
      <c r="H49" s="113"/>
    </row>
    <row r="50" s="112" customFormat="1" ht="23.25">
      <c r="H50" s="113"/>
    </row>
  </sheetData>
  <sheetProtection/>
  <mergeCells count="12">
    <mergeCell ref="C35:F35"/>
    <mergeCell ref="B3:G3"/>
    <mergeCell ref="C32:D32"/>
    <mergeCell ref="C33:D33"/>
    <mergeCell ref="C34:D34"/>
    <mergeCell ref="B2:G2"/>
    <mergeCell ref="B5:B6"/>
    <mergeCell ref="C5:C6"/>
    <mergeCell ref="F5:F6"/>
    <mergeCell ref="G5:G6"/>
    <mergeCell ref="D5:D6"/>
    <mergeCell ref="E5:E6"/>
  </mergeCells>
  <printOptions/>
  <pageMargins left="0.5" right="0.5" top="0" bottom="0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I25"/>
  <sheetViews>
    <sheetView zoomScale="80" zoomScaleNormal="80" zoomScalePageLayoutView="0" workbookViewId="0" topLeftCell="A1">
      <selection activeCell="I20" sqref="I20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8.57421875" style="0" customWidth="1"/>
    <col min="4" max="4" width="18.8515625" style="0" customWidth="1"/>
    <col min="5" max="5" width="9.00390625" style="0" customWidth="1"/>
    <col min="6" max="6" width="18.8515625" style="0" customWidth="1"/>
    <col min="7" max="7" width="8.7109375" style="0" customWidth="1"/>
    <col min="8" max="8" width="13.57421875" style="0" bestFit="1" customWidth="1"/>
    <col min="9" max="9" width="28.00390625" style="0" customWidth="1"/>
  </cols>
  <sheetData>
    <row r="1" spans="1:7" ht="30.75">
      <c r="A1" s="315" t="s">
        <v>103</v>
      </c>
      <c r="B1" s="315"/>
      <c r="C1" s="315"/>
      <c r="D1" s="315"/>
      <c r="E1" s="315"/>
      <c r="F1" s="315"/>
      <c r="G1" s="315"/>
    </row>
    <row r="2" spans="1:7" ht="30.75">
      <c r="A2" s="316" t="s">
        <v>106</v>
      </c>
      <c r="B2" s="316"/>
      <c r="C2" s="316"/>
      <c r="D2" s="316"/>
      <c r="E2" s="316"/>
      <c r="F2" s="316"/>
      <c r="G2" s="316"/>
    </row>
    <row r="3" spans="1:7" ht="51" customHeight="1">
      <c r="A3" s="313" t="s">
        <v>83</v>
      </c>
      <c r="B3" s="313"/>
      <c r="C3" s="11" t="s">
        <v>59</v>
      </c>
      <c r="D3" s="11" t="s">
        <v>42</v>
      </c>
      <c r="E3" s="11" t="s">
        <v>64</v>
      </c>
      <c r="F3" s="12" t="s">
        <v>65</v>
      </c>
      <c r="G3" s="11" t="s">
        <v>64</v>
      </c>
    </row>
    <row r="4" spans="1:7" ht="24">
      <c r="A4" s="13" t="s">
        <v>56</v>
      </c>
      <c r="B4" s="14"/>
      <c r="C4" s="15"/>
      <c r="D4" s="15"/>
      <c r="E4" s="15"/>
      <c r="F4" s="15"/>
      <c r="G4" s="15"/>
    </row>
    <row r="5" spans="1:9" ht="26.25">
      <c r="A5" s="16"/>
      <c r="B5" s="17" t="s">
        <v>57</v>
      </c>
      <c r="C5" s="18">
        <v>556950000</v>
      </c>
      <c r="D5" s="19">
        <f>'รายละเอียดรายรับ '!D46</f>
        <v>430523549.96299994</v>
      </c>
      <c r="E5" s="20">
        <f>D5/C5*100</f>
        <v>77.30021545255408</v>
      </c>
      <c r="F5" s="21">
        <f>C5-D5</f>
        <v>126426450.03700006</v>
      </c>
      <c r="G5" s="20">
        <f>100-E5</f>
        <v>22.699784547445915</v>
      </c>
      <c r="I5" s="6"/>
    </row>
    <row r="6" spans="1:9" ht="26.25">
      <c r="A6" s="16"/>
      <c r="B6" s="17" t="s">
        <v>75</v>
      </c>
      <c r="C6" s="19">
        <v>62000000</v>
      </c>
      <c r="D6" s="19">
        <f>'รายละเอียดรายรับ '!D50</f>
        <v>64936029</v>
      </c>
      <c r="E6" s="20">
        <v>100</v>
      </c>
      <c r="F6" s="21">
        <f>C6-D6</f>
        <v>-2936029</v>
      </c>
      <c r="G6" s="20">
        <f>100-E6</f>
        <v>0</v>
      </c>
      <c r="I6" s="4"/>
    </row>
    <row r="7" spans="1:9" ht="26.25">
      <c r="A7" s="16"/>
      <c r="B7" s="17"/>
      <c r="C7" s="19">
        <f>SUM(C5:C6)</f>
        <v>618950000</v>
      </c>
      <c r="D7" s="19">
        <f>SUM(D5:D6)</f>
        <v>495459578.96299994</v>
      </c>
      <c r="E7" s="20">
        <f>D7/C7*100</f>
        <v>80.04840115728248</v>
      </c>
      <c r="F7" s="21">
        <f>SUM(F5:F6)</f>
        <v>123490421.03700006</v>
      </c>
      <c r="G7" s="20"/>
      <c r="I7" s="4"/>
    </row>
    <row r="8" spans="1:9" ht="26.25">
      <c r="A8" s="16"/>
      <c r="B8" s="17" t="s">
        <v>86</v>
      </c>
      <c r="C8" s="23">
        <f>D8</f>
        <v>109022400</v>
      </c>
      <c r="D8" s="24">
        <f>'รายละเอียดรายรับ '!D56</f>
        <v>109022400</v>
      </c>
      <c r="E8" s="20"/>
      <c r="F8" s="25"/>
      <c r="G8" s="26"/>
      <c r="I8" s="4"/>
    </row>
    <row r="9" spans="1:9" ht="26.25">
      <c r="A9" s="27"/>
      <c r="B9" s="28" t="s">
        <v>54</v>
      </c>
      <c r="C9" s="29">
        <f>SUM(C5:C8)</f>
        <v>1346922400</v>
      </c>
      <c r="D9" s="30">
        <f>SUM(D5:D8)</f>
        <v>1099941557.9259999</v>
      </c>
      <c r="E9" s="31">
        <f>D9/C9*100</f>
        <v>81.66332061342212</v>
      </c>
      <c r="F9" s="32">
        <f>SUM(F5:F8)</f>
        <v>246980842.07400012</v>
      </c>
      <c r="G9" s="31">
        <f>100-E9</f>
        <v>18.336679386577885</v>
      </c>
      <c r="I9" s="4"/>
    </row>
    <row r="10" spans="1:9" ht="24">
      <c r="A10" s="33"/>
      <c r="B10" s="34"/>
      <c r="C10" s="35"/>
      <c r="D10" s="35"/>
      <c r="E10" s="35"/>
      <c r="F10" s="35"/>
      <c r="G10" s="36"/>
      <c r="I10" s="8"/>
    </row>
    <row r="11" spans="1:9" ht="21.75">
      <c r="A11" s="314" t="s">
        <v>0</v>
      </c>
      <c r="B11" s="314"/>
      <c r="C11" s="37" t="s">
        <v>60</v>
      </c>
      <c r="D11" s="37" t="s">
        <v>63</v>
      </c>
      <c r="E11" s="37" t="s">
        <v>64</v>
      </c>
      <c r="F11" s="38" t="s">
        <v>61</v>
      </c>
      <c r="G11" s="37" t="s">
        <v>64</v>
      </c>
      <c r="I11" s="8"/>
    </row>
    <row r="12" spans="1:9" ht="24">
      <c r="A12" s="39" t="s">
        <v>58</v>
      </c>
      <c r="B12" s="40"/>
      <c r="C12" s="41"/>
      <c r="D12" s="41"/>
      <c r="E12" s="41"/>
      <c r="F12" s="42"/>
      <c r="G12" s="41"/>
      <c r="I12" s="8"/>
    </row>
    <row r="13" spans="1:9" ht="26.25">
      <c r="A13" s="43"/>
      <c r="B13" s="44" t="s">
        <v>76</v>
      </c>
      <c r="C13" s="18">
        <v>618950000</v>
      </c>
      <c r="D13" s="47">
        <f>'รายละเอียดรายจ่าย '!C14</f>
        <v>225812824.86</v>
      </c>
      <c r="E13" s="89">
        <f>D13/C13*100</f>
        <v>36.48320944502787</v>
      </c>
      <c r="F13" s="47">
        <f>C13-D13</f>
        <v>393137175.14</v>
      </c>
      <c r="G13" s="239">
        <f>100-E13</f>
        <v>63.51679055497213</v>
      </c>
      <c r="I13" s="8"/>
    </row>
    <row r="14" spans="1:9" ht="26.25">
      <c r="A14" s="43"/>
      <c r="B14" s="44" t="s">
        <v>104</v>
      </c>
      <c r="C14" s="45">
        <v>54511200</v>
      </c>
      <c r="D14" s="46">
        <v>63596400</v>
      </c>
      <c r="E14" s="89"/>
      <c r="F14" s="47">
        <f>C14-D14</f>
        <v>-9085200</v>
      </c>
      <c r="G14" s="239"/>
      <c r="I14" s="6"/>
    </row>
    <row r="15" spans="1:7" ht="26.25">
      <c r="A15" s="43"/>
      <c r="B15" s="48"/>
      <c r="C15" s="49">
        <v>0</v>
      </c>
      <c r="D15" s="50">
        <v>0</v>
      </c>
      <c r="E15" s="22"/>
      <c r="F15" s="51">
        <f>C15-D15</f>
        <v>0</v>
      </c>
      <c r="G15" s="239"/>
    </row>
    <row r="16" spans="1:7" ht="26.25">
      <c r="A16" s="52"/>
      <c r="B16" s="53" t="s">
        <v>54</v>
      </c>
      <c r="C16" s="54">
        <f>SUM(C13:C15)</f>
        <v>673461200</v>
      </c>
      <c r="D16" s="55">
        <f>SUM(D13:D15)</f>
        <v>289409224.86</v>
      </c>
      <c r="E16" s="56">
        <f>D16/C16*100</f>
        <v>42.973407355910034</v>
      </c>
      <c r="F16" s="55">
        <f>SUM(F13:F15)</f>
        <v>384051975.14</v>
      </c>
      <c r="G16" s="56">
        <f>100-E16</f>
        <v>57.026592644089966</v>
      </c>
    </row>
    <row r="17" spans="1:9" ht="26.25">
      <c r="A17" s="33"/>
      <c r="B17" s="34"/>
      <c r="C17" s="57"/>
      <c r="D17" s="58"/>
      <c r="E17" s="59"/>
      <c r="F17" s="58"/>
      <c r="G17" s="60"/>
      <c r="I17" s="4"/>
    </row>
    <row r="18" spans="1:9" ht="27.75">
      <c r="A18" s="33" t="s">
        <v>110</v>
      </c>
      <c r="B18" s="33"/>
      <c r="C18" s="61"/>
      <c r="D18" s="62"/>
      <c r="E18" s="34"/>
      <c r="F18" s="33"/>
      <c r="G18" s="36"/>
      <c r="I18" s="6"/>
    </row>
    <row r="19" spans="1:9" ht="27.75">
      <c r="A19" s="33" t="s">
        <v>84</v>
      </c>
      <c r="B19" s="33" t="s">
        <v>111</v>
      </c>
      <c r="C19" s="61"/>
      <c r="D19" s="62"/>
      <c r="E19" s="34"/>
      <c r="F19" s="33"/>
      <c r="G19" s="36"/>
      <c r="I19" s="4"/>
    </row>
    <row r="20" spans="1:9" ht="27.75">
      <c r="A20" s="63" t="s">
        <v>112</v>
      </c>
      <c r="B20" s="36"/>
      <c r="C20" s="36"/>
      <c r="D20" s="62"/>
      <c r="E20" s="34"/>
      <c r="F20" s="36"/>
      <c r="G20" s="36"/>
      <c r="H20" s="3"/>
      <c r="I20" s="9"/>
    </row>
    <row r="21" spans="1:9" ht="24">
      <c r="A21" s="64"/>
      <c r="B21" s="33" t="s">
        <v>113</v>
      </c>
      <c r="C21" s="36"/>
      <c r="D21" s="65"/>
      <c r="E21" s="66"/>
      <c r="F21" s="36"/>
      <c r="G21" s="36"/>
      <c r="I21" s="8"/>
    </row>
    <row r="22" spans="1:8" ht="29.25" customHeight="1">
      <c r="A22" s="33" t="s">
        <v>114</v>
      </c>
      <c r="B22" s="36"/>
      <c r="C22" s="67"/>
      <c r="D22" s="67"/>
      <c r="E22" s="67"/>
      <c r="F22" s="67"/>
      <c r="G22" s="67"/>
      <c r="H22" s="6"/>
    </row>
    <row r="23" spans="1:7" ht="21.75">
      <c r="A23" s="67"/>
      <c r="B23" s="67"/>
      <c r="C23" s="67"/>
      <c r="D23" s="67"/>
      <c r="E23" s="67"/>
      <c r="F23" s="67"/>
      <c r="G23" s="67"/>
    </row>
    <row r="24" spans="1:7" ht="21.75">
      <c r="A24" s="67"/>
      <c r="B24" s="67"/>
      <c r="C24" s="67"/>
      <c r="D24" s="67"/>
      <c r="E24" s="67"/>
      <c r="F24" s="67"/>
      <c r="G24" s="67"/>
    </row>
    <row r="25" spans="1:7" ht="21.75">
      <c r="A25" s="67"/>
      <c r="B25" s="67"/>
      <c r="C25" s="67"/>
      <c r="D25" s="67"/>
      <c r="E25" s="67"/>
      <c r="F25" s="67"/>
      <c r="G25" s="67"/>
    </row>
  </sheetData>
  <sheetProtection/>
  <mergeCells count="4">
    <mergeCell ref="A3:B3"/>
    <mergeCell ref="A11:B11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0" zoomScaleNormal="90" zoomScalePageLayoutView="0" workbookViewId="0" topLeftCell="A1">
      <selection activeCell="H13" sqref="H13"/>
    </sheetView>
  </sheetViews>
  <sheetFormatPr defaultColWidth="9.140625" defaultRowHeight="20.25"/>
  <cols>
    <col min="1" max="1" width="26.421875" style="0" customWidth="1"/>
    <col min="2" max="2" width="16.421875" style="128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6" customWidth="1"/>
    <col min="9" max="9" width="19.28125" style="0" customWidth="1"/>
  </cols>
  <sheetData>
    <row r="1" spans="1:6" ht="24" customHeight="1">
      <c r="A1" s="68"/>
      <c r="B1" s="68" t="s">
        <v>98</v>
      </c>
      <c r="C1" s="68"/>
      <c r="D1" s="68"/>
      <c r="E1" s="68"/>
      <c r="F1" s="67"/>
    </row>
    <row r="2" spans="1:6" ht="33.75" customHeight="1">
      <c r="A2" s="69" t="s">
        <v>10</v>
      </c>
      <c r="B2" s="70" t="s">
        <v>60</v>
      </c>
      <c r="C2" s="71" t="s">
        <v>62</v>
      </c>
      <c r="D2" s="71" t="s">
        <v>64</v>
      </c>
      <c r="E2" s="71" t="s">
        <v>61</v>
      </c>
      <c r="F2" s="71" t="s">
        <v>64</v>
      </c>
    </row>
    <row r="3" spans="1:9" ht="23.25" customHeight="1">
      <c r="A3" s="72" t="s">
        <v>11</v>
      </c>
      <c r="B3" s="73">
        <v>21738000</v>
      </c>
      <c r="C3" s="72">
        <v>15946319.71</v>
      </c>
      <c r="D3" s="72">
        <f aca="true" t="shared" si="0" ref="D3:D12">C3/B3*100</f>
        <v>73.35688522403166</v>
      </c>
      <c r="E3" s="74">
        <f aca="true" t="shared" si="1" ref="E3:E12">B3-C3</f>
        <v>5791680.289999999</v>
      </c>
      <c r="F3" s="75">
        <f aca="true" t="shared" si="2" ref="F3:F12">100-D3</f>
        <v>26.643114775968343</v>
      </c>
      <c r="I3" s="6"/>
    </row>
    <row r="4" spans="1:9" ht="23.25" customHeight="1">
      <c r="A4" s="72" t="s">
        <v>1</v>
      </c>
      <c r="B4" s="73">
        <v>31942000</v>
      </c>
      <c r="C4" s="72">
        <v>19635969.65</v>
      </c>
      <c r="D4" s="72">
        <f t="shared" si="0"/>
        <v>61.47382646672093</v>
      </c>
      <c r="E4" s="74">
        <f t="shared" si="1"/>
        <v>12306030.350000001</v>
      </c>
      <c r="F4" s="75">
        <f t="shared" si="2"/>
        <v>38.52617353327907</v>
      </c>
      <c r="I4" s="6"/>
    </row>
    <row r="5" spans="1:9" ht="23.25" customHeight="1">
      <c r="A5" s="72" t="s">
        <v>2</v>
      </c>
      <c r="B5" s="73">
        <v>31500000</v>
      </c>
      <c r="C5" s="72">
        <v>23693152.15</v>
      </c>
      <c r="D5" s="72">
        <f t="shared" si="0"/>
        <v>75.21635603174602</v>
      </c>
      <c r="E5" s="74">
        <f t="shared" si="1"/>
        <v>7806847.8500000015</v>
      </c>
      <c r="F5" s="75">
        <f t="shared" si="2"/>
        <v>24.783643968253983</v>
      </c>
      <c r="I5" s="6"/>
    </row>
    <row r="6" spans="1:9" ht="23.25" customHeight="1">
      <c r="A6" s="72" t="s">
        <v>3</v>
      </c>
      <c r="B6" s="73">
        <v>19430000</v>
      </c>
      <c r="C6" s="72">
        <v>11291135.1</v>
      </c>
      <c r="D6" s="72">
        <f t="shared" si="0"/>
        <v>58.11186361296963</v>
      </c>
      <c r="E6" s="74">
        <f t="shared" si="1"/>
        <v>8138864.9</v>
      </c>
      <c r="F6" s="75">
        <f t="shared" si="2"/>
        <v>41.88813638703037</v>
      </c>
      <c r="I6" s="6"/>
    </row>
    <row r="7" spans="1:9" ht="23.25" customHeight="1">
      <c r="A7" s="72" t="s">
        <v>4</v>
      </c>
      <c r="B7" s="76">
        <v>231618700</v>
      </c>
      <c r="C7" s="72">
        <v>68350034.944</v>
      </c>
      <c r="D7" s="72">
        <f t="shared" si="0"/>
        <v>29.50972220464065</v>
      </c>
      <c r="E7" s="74">
        <f t="shared" si="1"/>
        <v>163268665.056</v>
      </c>
      <c r="F7" s="75">
        <f t="shared" si="2"/>
        <v>70.49027779535935</v>
      </c>
      <c r="I7" s="6"/>
    </row>
    <row r="8" spans="1:9" ht="23.25" customHeight="1">
      <c r="A8" s="72" t="s">
        <v>5</v>
      </c>
      <c r="B8" s="73">
        <v>30426700</v>
      </c>
      <c r="C8" s="72">
        <v>19703053.23</v>
      </c>
      <c r="D8" s="72">
        <f t="shared" si="0"/>
        <v>64.75580076051625</v>
      </c>
      <c r="E8" s="74">
        <f t="shared" si="1"/>
        <v>10723646.77</v>
      </c>
      <c r="F8" s="75">
        <f t="shared" si="2"/>
        <v>35.24419923948375</v>
      </c>
      <c r="I8" s="6"/>
    </row>
    <row r="9" spans="1:9" ht="23.25" customHeight="1">
      <c r="A9" s="72" t="s">
        <v>6</v>
      </c>
      <c r="B9" s="73">
        <v>27550000</v>
      </c>
      <c r="C9" s="72">
        <v>18870972.45</v>
      </c>
      <c r="D9" s="72">
        <f t="shared" si="0"/>
        <v>68.497177676951</v>
      </c>
      <c r="E9" s="74">
        <f t="shared" si="1"/>
        <v>8679027.55</v>
      </c>
      <c r="F9" s="75">
        <f t="shared" si="2"/>
        <v>31.502822323049003</v>
      </c>
      <c r="I9" s="6"/>
    </row>
    <row r="10" spans="1:9" ht="23.25" customHeight="1">
      <c r="A10" s="72" t="s">
        <v>7</v>
      </c>
      <c r="B10" s="73">
        <v>42550000</v>
      </c>
      <c r="C10" s="72">
        <v>42250000</v>
      </c>
      <c r="D10" s="72">
        <f t="shared" si="0"/>
        <v>99.29494712103408</v>
      </c>
      <c r="E10" s="74">
        <f t="shared" si="1"/>
        <v>300000</v>
      </c>
      <c r="F10" s="75">
        <f t="shared" si="2"/>
        <v>0.7050528789659154</v>
      </c>
      <c r="I10" s="6"/>
    </row>
    <row r="11" spans="1:9" ht="23.25" customHeight="1">
      <c r="A11" s="72" t="s">
        <v>66</v>
      </c>
      <c r="B11" s="73">
        <v>14163800</v>
      </c>
      <c r="C11" s="72">
        <v>856750</v>
      </c>
      <c r="D11" s="72">
        <f t="shared" si="0"/>
        <v>6.048871065674466</v>
      </c>
      <c r="E11" s="74">
        <f t="shared" si="1"/>
        <v>13307050</v>
      </c>
      <c r="F11" s="75">
        <f t="shared" si="2"/>
        <v>93.95112893432554</v>
      </c>
      <c r="I11" s="6"/>
    </row>
    <row r="12" spans="1:9" ht="23.25" customHeight="1">
      <c r="A12" s="72" t="s">
        <v>12</v>
      </c>
      <c r="B12" s="73">
        <v>79080800</v>
      </c>
      <c r="C12" s="72">
        <v>0</v>
      </c>
      <c r="D12" s="72">
        <f t="shared" si="0"/>
        <v>0</v>
      </c>
      <c r="E12" s="74">
        <f t="shared" si="1"/>
        <v>79080800</v>
      </c>
      <c r="F12" s="75">
        <f t="shared" si="2"/>
        <v>100</v>
      </c>
      <c r="I12" s="6"/>
    </row>
    <row r="13" spans="1:6" ht="23.25" customHeight="1">
      <c r="A13" s="77"/>
      <c r="B13" s="67"/>
      <c r="C13" s="78"/>
      <c r="D13" s="78"/>
      <c r="E13" s="79"/>
      <c r="F13" s="80"/>
    </row>
    <row r="14" spans="1:6" ht="23.25" customHeight="1" thickBot="1">
      <c r="A14" s="36"/>
      <c r="B14" s="81">
        <f>SUM(B3:B13)</f>
        <v>530000000</v>
      </c>
      <c r="C14" s="82">
        <f>SUM(C3:C13)</f>
        <v>220597387.234</v>
      </c>
      <c r="D14" s="82">
        <f>C14/B14*100</f>
        <v>41.62214853471698</v>
      </c>
      <c r="E14" s="82">
        <f>SUM(E3:E13)</f>
        <v>309402612.76600003</v>
      </c>
      <c r="F14" s="83">
        <f>100-D14</f>
        <v>58.37785146528302</v>
      </c>
    </row>
    <row r="15" spans="1:6" ht="23.25" customHeight="1" thickTop="1">
      <c r="A15" s="67"/>
      <c r="B15" s="67"/>
      <c r="C15" s="67"/>
      <c r="D15" s="67"/>
      <c r="E15" s="67"/>
      <c r="F15" s="67"/>
    </row>
    <row r="16" spans="1:6" ht="24">
      <c r="A16" s="36"/>
      <c r="B16" s="84"/>
      <c r="C16" s="35"/>
      <c r="D16" s="35"/>
      <c r="E16" s="35"/>
      <c r="F16" s="85"/>
    </row>
    <row r="17" spans="1:8" s="88" customFormat="1" ht="24">
      <c r="A17" s="71" t="s">
        <v>0</v>
      </c>
      <c r="B17" s="71" t="s">
        <v>70</v>
      </c>
      <c r="C17" s="71" t="s">
        <v>67</v>
      </c>
      <c r="D17" s="71" t="s">
        <v>64</v>
      </c>
      <c r="E17" s="71" t="s">
        <v>68</v>
      </c>
      <c r="F17" s="71" t="s">
        <v>64</v>
      </c>
      <c r="H17" s="127"/>
    </row>
    <row r="18" spans="1:6" ht="24">
      <c r="A18" s="77" t="s">
        <v>69</v>
      </c>
      <c r="B18" s="86">
        <v>129037989.37</v>
      </c>
      <c r="C18" s="72">
        <v>67634928.97</v>
      </c>
      <c r="D18" s="72">
        <f>C18/B18*100</f>
        <v>52.41474181379675</v>
      </c>
      <c r="E18" s="72">
        <f>B18-C18</f>
        <v>61403060.400000006</v>
      </c>
      <c r="F18" s="87">
        <f>100-D18</f>
        <v>47.58525818620325</v>
      </c>
    </row>
    <row r="19" spans="1:6" ht="21.75">
      <c r="A19" s="67"/>
      <c r="B19" s="67"/>
      <c r="C19" s="67"/>
      <c r="D19" s="67"/>
      <c r="E19" s="67"/>
      <c r="F19" s="67"/>
    </row>
    <row r="20" spans="1:6" ht="21.75">
      <c r="A20" s="67"/>
      <c r="B20" s="67"/>
      <c r="C20" s="67"/>
      <c r="D20" s="67"/>
      <c r="E20" s="67"/>
      <c r="F20" s="67"/>
    </row>
    <row r="21" spans="1:6" ht="21.75">
      <c r="A21" s="67"/>
      <c r="B21" s="67"/>
      <c r="C21" s="231"/>
      <c r="D21" s="67"/>
      <c r="E21" s="67"/>
      <c r="F21" s="67"/>
    </row>
    <row r="22" spans="1:6" ht="21.75">
      <c r="A22" s="67"/>
      <c r="B22" s="67"/>
      <c r="C22" s="67"/>
      <c r="D22" s="129"/>
      <c r="E22" s="67"/>
      <c r="F22" s="67"/>
    </row>
    <row r="23" spans="1:6" ht="21.75">
      <c r="A23" s="67"/>
      <c r="B23" s="67"/>
      <c r="C23" s="67"/>
      <c r="D23" s="231"/>
      <c r="E23" s="67"/>
      <c r="F23" s="67"/>
    </row>
    <row r="24" spans="1:6" ht="21.75">
      <c r="A24" s="67"/>
      <c r="B24" s="67"/>
      <c r="C24" s="67"/>
      <c r="D24" s="67"/>
      <c r="E24" s="67"/>
      <c r="F24" s="67"/>
    </row>
    <row r="25" spans="1:6" ht="21.75">
      <c r="A25" s="67"/>
      <c r="B25" s="67"/>
      <c r="C25" s="67"/>
      <c r="D25" s="67"/>
      <c r="E25" s="67"/>
      <c r="F25" s="67"/>
    </row>
  </sheetData>
  <sheetProtection/>
  <printOptions/>
  <pageMargins left="0.75" right="0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N81"/>
  <sheetViews>
    <sheetView zoomScale="90" zoomScaleNormal="90" zoomScalePageLayoutView="0" workbookViewId="0" topLeftCell="A49">
      <selection activeCell="G43" sqref="G43"/>
    </sheetView>
  </sheetViews>
  <sheetFormatPr defaultColWidth="9.140625" defaultRowHeight="20.25"/>
  <cols>
    <col min="1" max="1" width="35.7109375" style="0" customWidth="1"/>
    <col min="2" max="2" width="14.140625" style="0" customWidth="1"/>
    <col min="3" max="3" width="14.8515625" style="5" customWidth="1"/>
    <col min="4" max="4" width="14.7109375" style="7" customWidth="1"/>
    <col min="5" max="5" width="3.28125" style="0" customWidth="1"/>
    <col min="6" max="6" width="14.57421875" style="0" bestFit="1" customWidth="1"/>
    <col min="7" max="7" width="7.421875" style="0" customWidth="1"/>
    <col min="8" max="8" width="8.421875" style="0" customWidth="1"/>
    <col min="9" max="9" width="15.28125" style="0" customWidth="1"/>
    <col min="10" max="10" width="16.57421875" style="0" customWidth="1"/>
    <col min="11" max="11" width="17.421875" style="4" customWidth="1"/>
    <col min="12" max="12" width="12.8515625" style="0" bestFit="1" customWidth="1"/>
  </cols>
  <sheetData>
    <row r="1" spans="1:11" ht="21.75">
      <c r="A1" s="317" t="s">
        <v>108</v>
      </c>
      <c r="B1" s="317"/>
      <c r="C1" s="317"/>
      <c r="D1" s="317"/>
      <c r="E1" s="317"/>
      <c r="F1" s="317"/>
      <c r="G1" s="67"/>
      <c r="H1" s="67"/>
      <c r="I1" s="67"/>
      <c r="J1" s="67"/>
      <c r="K1" s="129"/>
    </row>
    <row r="2" spans="1:11" ht="19.5" customHeight="1">
      <c r="A2" s="318" t="s">
        <v>0</v>
      </c>
      <c r="B2" s="318" t="s">
        <v>9</v>
      </c>
      <c r="C2" s="318" t="s">
        <v>107</v>
      </c>
      <c r="D2" s="321" t="s">
        <v>42</v>
      </c>
      <c r="E2" s="130" t="s">
        <v>77</v>
      </c>
      <c r="F2" s="131" t="s">
        <v>79</v>
      </c>
      <c r="G2" s="132" t="s">
        <v>81</v>
      </c>
      <c r="H2" s="133"/>
      <c r="I2" s="133"/>
      <c r="J2" s="129"/>
      <c r="K2" s="129"/>
    </row>
    <row r="3" spans="1:11" ht="17.25" customHeight="1">
      <c r="A3" s="319"/>
      <c r="B3" s="319"/>
      <c r="C3" s="319"/>
      <c r="D3" s="322"/>
      <c r="E3" s="134" t="s">
        <v>80</v>
      </c>
      <c r="F3" s="135" t="s">
        <v>78</v>
      </c>
      <c r="G3" s="136" t="s">
        <v>82</v>
      </c>
      <c r="H3" s="133"/>
      <c r="I3" s="133"/>
      <c r="J3" s="129"/>
      <c r="K3" s="129"/>
    </row>
    <row r="4" spans="1:11" ht="16.5" customHeight="1">
      <c r="A4" s="320"/>
      <c r="B4" s="320"/>
      <c r="C4" s="320"/>
      <c r="D4" s="323"/>
      <c r="E4" s="137"/>
      <c r="F4" s="138" t="s">
        <v>9</v>
      </c>
      <c r="G4" s="137" t="s">
        <v>64</v>
      </c>
      <c r="H4" s="133"/>
      <c r="I4" s="133"/>
      <c r="J4" s="129"/>
      <c r="K4" s="129"/>
    </row>
    <row r="5" spans="1:11" ht="21.75">
      <c r="A5" s="139" t="s">
        <v>15</v>
      </c>
      <c r="B5" s="140"/>
      <c r="C5" s="140"/>
      <c r="D5" s="141"/>
      <c r="E5" s="140"/>
      <c r="F5" s="142"/>
      <c r="G5" s="80"/>
      <c r="H5" s="143"/>
      <c r="I5" s="143"/>
      <c r="J5" s="129"/>
      <c r="K5" s="129"/>
    </row>
    <row r="6" spans="1:11" ht="21.75">
      <c r="A6" s="144" t="s">
        <v>16</v>
      </c>
      <c r="B6" s="145"/>
      <c r="C6" s="145" t="s">
        <v>83</v>
      </c>
      <c r="D6" s="146"/>
      <c r="E6" s="147"/>
      <c r="F6" s="148"/>
      <c r="G6" s="149"/>
      <c r="H6" s="143"/>
      <c r="I6" s="143"/>
      <c r="J6" s="129"/>
      <c r="K6" s="129"/>
    </row>
    <row r="7" spans="1:11" ht="24">
      <c r="A7" s="150" t="s">
        <v>17</v>
      </c>
      <c r="B7" s="151">
        <v>80000000</v>
      </c>
      <c r="C7" s="152">
        <v>7636795.44</v>
      </c>
      <c r="D7" s="152">
        <v>50673214.76</v>
      </c>
      <c r="E7" s="255" t="s">
        <v>80</v>
      </c>
      <c r="F7" s="148">
        <f>D7-B7</f>
        <v>-29326785.240000002</v>
      </c>
      <c r="G7" s="154">
        <f>D7/B7*100</f>
        <v>63.34151845</v>
      </c>
      <c r="H7" s="155"/>
      <c r="I7" s="155"/>
      <c r="J7" s="129">
        <v>14610029.12</v>
      </c>
      <c r="K7" s="129">
        <v>7159743.98</v>
      </c>
    </row>
    <row r="8" spans="1:11" ht="24">
      <c r="A8" s="150" t="s">
        <v>52</v>
      </c>
      <c r="B8" s="151">
        <v>12000000</v>
      </c>
      <c r="C8" s="152">
        <v>929170.6</v>
      </c>
      <c r="D8" s="152">
        <v>7926628.6</v>
      </c>
      <c r="E8" s="255" t="s">
        <v>80</v>
      </c>
      <c r="F8" s="148">
        <f>D8-B8</f>
        <v>-4073371.4000000004</v>
      </c>
      <c r="G8" s="154">
        <f>D8/B8*100</f>
        <v>66.05523833333334</v>
      </c>
      <c r="H8" s="159"/>
      <c r="I8" s="159"/>
      <c r="J8" s="129"/>
      <c r="K8" s="129"/>
    </row>
    <row r="9" spans="1:11" ht="24">
      <c r="A9" s="156" t="s">
        <v>102</v>
      </c>
      <c r="B9" s="157"/>
      <c r="C9" s="158">
        <v>195214.24</v>
      </c>
      <c r="D9" s="158">
        <v>1043891.39</v>
      </c>
      <c r="E9" s="289" t="s">
        <v>80</v>
      </c>
      <c r="F9" s="193">
        <f>D9-B9</f>
        <v>1043891.39</v>
      </c>
      <c r="G9" s="236">
        <v>0</v>
      </c>
      <c r="H9" s="159"/>
      <c r="I9" s="159"/>
      <c r="J9" s="129"/>
      <c r="K9" s="129"/>
    </row>
    <row r="10" spans="1:14" ht="24">
      <c r="A10" s="160" t="s">
        <v>45</v>
      </c>
      <c r="B10" s="161">
        <f>SUM(B7:B8)</f>
        <v>92000000</v>
      </c>
      <c r="C10" s="162">
        <f>SUM(C7:C9)</f>
        <v>8761180.280000001</v>
      </c>
      <c r="D10" s="163">
        <f>SUM(D7:D9)</f>
        <v>59643734.75</v>
      </c>
      <c r="E10" s="271" t="s">
        <v>80</v>
      </c>
      <c r="F10" s="165">
        <f>SUM(F7:F9)</f>
        <v>-32356265.25</v>
      </c>
      <c r="G10" s="166">
        <f>D10/B10*100</f>
        <v>64.8301464673913</v>
      </c>
      <c r="H10" s="167"/>
      <c r="I10" s="167"/>
      <c r="J10" s="161">
        <f>SUM(J7:J8)</f>
        <v>14610029.12</v>
      </c>
      <c r="K10" s="163">
        <f>SUM(K7:K8)</f>
        <v>7159743.98</v>
      </c>
      <c r="L10" s="1">
        <f>SUM(L7:L8)</f>
        <v>0</v>
      </c>
      <c r="M10" s="1">
        <f>SUM(M7:M8)</f>
        <v>0</v>
      </c>
      <c r="N10" s="1">
        <f>SUM(N7:N8)</f>
        <v>0</v>
      </c>
    </row>
    <row r="11" spans="1:11" ht="24">
      <c r="A11" s="139" t="s">
        <v>18</v>
      </c>
      <c r="B11" s="168"/>
      <c r="C11" s="169"/>
      <c r="D11" s="152"/>
      <c r="E11" s="170"/>
      <c r="F11" s="148"/>
      <c r="G11" s="154"/>
      <c r="H11" s="143"/>
      <c r="I11" s="143"/>
      <c r="J11" s="129"/>
      <c r="K11" s="129"/>
    </row>
    <row r="12" spans="1:11" ht="24">
      <c r="A12" s="150" t="s">
        <v>19</v>
      </c>
      <c r="B12" s="151">
        <v>500000</v>
      </c>
      <c r="C12" s="152">
        <v>48272</v>
      </c>
      <c r="D12" s="152">
        <v>349542</v>
      </c>
      <c r="E12" s="255" t="s">
        <v>80</v>
      </c>
      <c r="F12" s="148">
        <f>D12-B12</f>
        <v>-150458</v>
      </c>
      <c r="G12" s="154">
        <f>D12/B12*100</f>
        <v>69.9084</v>
      </c>
      <c r="H12" s="155"/>
      <c r="I12" s="155"/>
      <c r="J12" s="129">
        <v>117982</v>
      </c>
      <c r="K12" s="129">
        <v>24811.2</v>
      </c>
    </row>
    <row r="13" spans="1:11" ht="24">
      <c r="A13" s="150" t="s">
        <v>20</v>
      </c>
      <c r="B13" s="151">
        <v>100000</v>
      </c>
      <c r="C13" s="152">
        <v>203863</v>
      </c>
      <c r="D13" s="152">
        <v>1145069</v>
      </c>
      <c r="E13" s="290" t="s">
        <v>77</v>
      </c>
      <c r="F13" s="148">
        <f>D13-B13</f>
        <v>1045069</v>
      </c>
      <c r="G13" s="154">
        <v>100</v>
      </c>
      <c r="H13" s="155"/>
      <c r="I13" s="155"/>
      <c r="J13" s="129">
        <v>82500</v>
      </c>
      <c r="K13" s="129"/>
    </row>
    <row r="14" spans="1:14" ht="24">
      <c r="A14" s="172" t="s">
        <v>46</v>
      </c>
      <c r="B14" s="161">
        <f>SUM(B12:B13)</f>
        <v>600000</v>
      </c>
      <c r="C14" s="173">
        <f>SUM(C12:C13)</f>
        <v>252135</v>
      </c>
      <c r="D14" s="273">
        <f>SUM(D12:D13)</f>
        <v>1494611</v>
      </c>
      <c r="E14" s="290" t="s">
        <v>77</v>
      </c>
      <c r="F14" s="174">
        <f>D14-B14</f>
        <v>894611</v>
      </c>
      <c r="G14" s="166">
        <v>100</v>
      </c>
      <c r="H14" s="167"/>
      <c r="I14" s="167"/>
      <c r="J14" s="163">
        <f>SUM(J12:J13)</f>
        <v>200482</v>
      </c>
      <c r="K14" s="163">
        <f>SUM(K12:K13)</f>
        <v>24811.2</v>
      </c>
      <c r="L14" s="1">
        <f>SUM(L12:L13)</f>
        <v>0</v>
      </c>
      <c r="M14" s="1">
        <f>SUM(M12:M13)</f>
        <v>0</v>
      </c>
      <c r="N14" s="1">
        <f>SUM(N12:N13)</f>
        <v>0</v>
      </c>
    </row>
    <row r="15" spans="1:11" ht="24">
      <c r="A15" s="139" t="s">
        <v>21</v>
      </c>
      <c r="B15" s="168"/>
      <c r="C15" s="169"/>
      <c r="D15" s="175"/>
      <c r="E15" s="170"/>
      <c r="F15" s="148"/>
      <c r="G15" s="154"/>
      <c r="H15" s="143"/>
      <c r="I15" s="143"/>
      <c r="J15" s="129"/>
      <c r="K15" s="129"/>
    </row>
    <row r="16" spans="1:11" ht="24">
      <c r="A16" s="150" t="s">
        <v>43</v>
      </c>
      <c r="B16" s="176">
        <v>0</v>
      </c>
      <c r="C16" s="146"/>
      <c r="D16" s="152"/>
      <c r="E16" s="170"/>
      <c r="F16" s="177">
        <f aca="true" t="shared" si="0" ref="F16:F23">D16-B16</f>
        <v>0</v>
      </c>
      <c r="G16" s="154"/>
      <c r="H16" s="143"/>
      <c r="I16" s="143"/>
      <c r="J16" s="129"/>
      <c r="K16" s="129"/>
    </row>
    <row r="17" spans="1:11" ht="24">
      <c r="A17" s="150" t="s">
        <v>22</v>
      </c>
      <c r="B17" s="151">
        <v>20000</v>
      </c>
      <c r="C17" s="146">
        <v>1400</v>
      </c>
      <c r="D17" s="152">
        <v>40600</v>
      </c>
      <c r="E17" s="134" t="s">
        <v>77</v>
      </c>
      <c r="F17" s="148">
        <f t="shared" si="0"/>
        <v>20600</v>
      </c>
      <c r="G17" s="154">
        <v>100</v>
      </c>
      <c r="H17" s="155"/>
      <c r="I17" s="155"/>
      <c r="J17" s="129">
        <v>2400</v>
      </c>
      <c r="K17" s="129">
        <v>1200</v>
      </c>
    </row>
    <row r="18" spans="1:11" ht="24">
      <c r="A18" s="150" t="s">
        <v>23</v>
      </c>
      <c r="B18" s="151">
        <v>6000000</v>
      </c>
      <c r="C18" s="152">
        <v>769769.18</v>
      </c>
      <c r="D18" s="152">
        <v>11697926.39</v>
      </c>
      <c r="E18" s="134" t="s">
        <v>77</v>
      </c>
      <c r="F18" s="148">
        <f>D18-B18</f>
        <v>5697926.390000001</v>
      </c>
      <c r="G18" s="154">
        <v>100</v>
      </c>
      <c r="H18" s="155"/>
      <c r="I18" s="155"/>
      <c r="J18" s="129">
        <v>360923.85</v>
      </c>
      <c r="K18" s="129">
        <v>1332641.03</v>
      </c>
    </row>
    <row r="19" spans="1:11" ht="24">
      <c r="A19" s="150" t="s">
        <v>53</v>
      </c>
      <c r="B19" s="151">
        <v>0</v>
      </c>
      <c r="C19" s="146">
        <v>0</v>
      </c>
      <c r="D19" s="152">
        <v>0</v>
      </c>
      <c r="E19" s="153" t="s">
        <v>80</v>
      </c>
      <c r="F19" s="152" t="s">
        <v>80</v>
      </c>
      <c r="G19" s="154">
        <v>0</v>
      </c>
      <c r="H19" s="143"/>
      <c r="I19" s="143"/>
      <c r="J19" s="129"/>
      <c r="K19" s="129"/>
    </row>
    <row r="20" spans="1:11" ht="24">
      <c r="A20" s="150" t="s">
        <v>24</v>
      </c>
      <c r="B20" s="178">
        <v>20000</v>
      </c>
      <c r="C20" s="146">
        <v>1800</v>
      </c>
      <c r="D20" s="152">
        <v>48270</v>
      </c>
      <c r="E20" s="153" t="s">
        <v>80</v>
      </c>
      <c r="F20" s="148">
        <f>D20-B20</f>
        <v>28270</v>
      </c>
      <c r="G20" s="154">
        <v>100</v>
      </c>
      <c r="H20" s="155"/>
      <c r="I20" s="155"/>
      <c r="J20" s="129"/>
      <c r="K20" s="129"/>
    </row>
    <row r="21" spans="1:11" ht="24">
      <c r="A21" s="150" t="s">
        <v>74</v>
      </c>
      <c r="B21" s="178">
        <v>200000</v>
      </c>
      <c r="C21" s="152">
        <v>12000</v>
      </c>
      <c r="D21" s="152">
        <v>168000</v>
      </c>
      <c r="E21" s="153" t="s">
        <v>80</v>
      </c>
      <c r="F21" s="148">
        <f t="shared" si="0"/>
        <v>-32000</v>
      </c>
      <c r="G21" s="154">
        <f aca="true" t="shared" si="1" ref="G21:G26">D21/B21*100</f>
        <v>84</v>
      </c>
      <c r="H21" s="155"/>
      <c r="I21" s="155"/>
      <c r="J21" s="129">
        <v>82500</v>
      </c>
      <c r="K21" s="129">
        <v>13500</v>
      </c>
    </row>
    <row r="22" spans="1:11" ht="24">
      <c r="A22" s="156" t="s">
        <v>85</v>
      </c>
      <c r="B22" s="179">
        <v>50000</v>
      </c>
      <c r="C22" s="152">
        <v>0</v>
      </c>
      <c r="D22" s="152">
        <v>48000</v>
      </c>
      <c r="E22" s="153" t="s">
        <v>80</v>
      </c>
      <c r="F22" s="148">
        <f t="shared" si="0"/>
        <v>-2000</v>
      </c>
      <c r="G22" s="154">
        <f t="shared" si="1"/>
        <v>96</v>
      </c>
      <c r="H22" s="155"/>
      <c r="I22" s="155"/>
      <c r="J22" s="129">
        <v>43303.26</v>
      </c>
      <c r="K22" s="129"/>
    </row>
    <row r="23" spans="1:14" ht="24">
      <c r="A23" s="172" t="s">
        <v>47</v>
      </c>
      <c r="B23" s="161">
        <f>SUM(B16:B22)</f>
        <v>6290000</v>
      </c>
      <c r="C23" s="163">
        <f>SUM(C17:C22)</f>
        <v>784969.18</v>
      </c>
      <c r="D23" s="163">
        <f>SUM(D17:D22)</f>
        <v>12002796.39</v>
      </c>
      <c r="E23" s="237" t="s">
        <v>77</v>
      </c>
      <c r="F23" s="174">
        <f t="shared" si="0"/>
        <v>5712796.390000001</v>
      </c>
      <c r="G23" s="166">
        <v>100</v>
      </c>
      <c r="H23" s="167"/>
      <c r="I23" s="167"/>
      <c r="J23" s="163">
        <f>SUM(J16:J22)</f>
        <v>489127.11</v>
      </c>
      <c r="K23" s="163">
        <f>SUM(K16:K22)</f>
        <v>1347341.03</v>
      </c>
      <c r="L23" s="1">
        <f>SUM(L16:L22)</f>
        <v>0</v>
      </c>
      <c r="M23" s="1">
        <f>SUM(M16:M22)</f>
        <v>0</v>
      </c>
      <c r="N23" s="1">
        <f>SUM(N16:N22)</f>
        <v>0</v>
      </c>
    </row>
    <row r="24" spans="1:11" ht="24">
      <c r="A24" s="180" t="s">
        <v>71</v>
      </c>
      <c r="B24" s="181"/>
      <c r="C24" s="182"/>
      <c r="D24" s="183"/>
      <c r="E24" s="171"/>
      <c r="F24" s="148"/>
      <c r="G24" s="154"/>
      <c r="H24" s="143"/>
      <c r="I24" s="143"/>
      <c r="J24" s="129"/>
      <c r="K24" s="129"/>
    </row>
    <row r="25" spans="1:11" ht="39.75">
      <c r="A25" s="184" t="s">
        <v>72</v>
      </c>
      <c r="B25" s="185">
        <v>1000000</v>
      </c>
      <c r="C25" s="186">
        <v>103368</v>
      </c>
      <c r="D25" s="187">
        <v>802324</v>
      </c>
      <c r="E25" s="134" t="s">
        <v>80</v>
      </c>
      <c r="F25" s="188">
        <f>D25-B25</f>
        <v>-197676</v>
      </c>
      <c r="G25" s="154">
        <f t="shared" si="1"/>
        <v>80.2324</v>
      </c>
      <c r="H25" s="189"/>
      <c r="I25" s="189"/>
      <c r="J25" s="129">
        <v>95540</v>
      </c>
      <c r="K25" s="129">
        <v>16740</v>
      </c>
    </row>
    <row r="26" spans="1:14" ht="24">
      <c r="A26" s="190" t="s">
        <v>73</v>
      </c>
      <c r="B26" s="181">
        <f>SUM(B25)</f>
        <v>1000000</v>
      </c>
      <c r="C26" s="183">
        <f>SUM(C25)</f>
        <v>103368</v>
      </c>
      <c r="D26" s="183">
        <f>SUM(D25)</f>
        <v>802324</v>
      </c>
      <c r="E26" s="237" t="s">
        <v>80</v>
      </c>
      <c r="F26" s="174">
        <f aca="true" t="shared" si="2" ref="F26:F31">D26-B26</f>
        <v>-197676</v>
      </c>
      <c r="G26" s="166">
        <f t="shared" si="1"/>
        <v>80.2324</v>
      </c>
      <c r="H26" s="167"/>
      <c r="I26" s="167"/>
      <c r="J26" s="163">
        <f>SUM(J25)</f>
        <v>95540</v>
      </c>
      <c r="K26" s="183">
        <f>SUM(K25)</f>
        <v>16740</v>
      </c>
      <c r="L26" s="2">
        <f>SUM(L25)</f>
        <v>0</v>
      </c>
      <c r="M26" s="2">
        <f>SUM(M25)</f>
        <v>0</v>
      </c>
      <c r="N26" s="2">
        <f>SUM(N25)</f>
        <v>0</v>
      </c>
    </row>
    <row r="27" spans="1:11" ht="24">
      <c r="A27" s="139" t="s">
        <v>25</v>
      </c>
      <c r="B27" s="168"/>
      <c r="C27" s="169"/>
      <c r="D27" s="175"/>
      <c r="E27" s="170"/>
      <c r="F27" s="148"/>
      <c r="G27" s="154"/>
      <c r="H27" s="143"/>
      <c r="I27" s="143"/>
      <c r="J27" s="129"/>
      <c r="K27" s="129"/>
    </row>
    <row r="28" spans="1:11" ht="24">
      <c r="A28" s="150" t="s">
        <v>26</v>
      </c>
      <c r="B28" s="151">
        <v>2000000</v>
      </c>
      <c r="C28" s="152">
        <v>10300</v>
      </c>
      <c r="D28" s="152">
        <v>1388100</v>
      </c>
      <c r="E28" s="153" t="s">
        <v>80</v>
      </c>
      <c r="F28" s="148">
        <f t="shared" si="2"/>
        <v>-611900</v>
      </c>
      <c r="G28" s="154">
        <f aca="true" t="shared" si="3" ref="G28:G35">D28/B28*100</f>
        <v>69.405</v>
      </c>
      <c r="H28" s="155"/>
      <c r="I28" s="155"/>
      <c r="J28" s="129">
        <v>310900</v>
      </c>
      <c r="K28" s="129">
        <v>60600</v>
      </c>
    </row>
    <row r="29" spans="1:11" ht="24">
      <c r="A29" s="150" t="s">
        <v>27</v>
      </c>
      <c r="B29" s="178">
        <v>24000000</v>
      </c>
      <c r="C29" s="152">
        <v>1682100</v>
      </c>
      <c r="D29" s="152">
        <v>18436500</v>
      </c>
      <c r="E29" s="153" t="s">
        <v>80</v>
      </c>
      <c r="F29" s="148">
        <f t="shared" si="2"/>
        <v>-5563500</v>
      </c>
      <c r="G29" s="154">
        <f t="shared" si="3"/>
        <v>76.81875000000001</v>
      </c>
      <c r="H29" s="155"/>
      <c r="I29" s="155"/>
      <c r="J29" s="129">
        <v>2834820</v>
      </c>
      <c r="K29" s="129">
        <v>1091500</v>
      </c>
    </row>
    <row r="30" spans="1:11" ht="24">
      <c r="A30" s="150" t="s">
        <v>28</v>
      </c>
      <c r="B30" s="151">
        <v>10000</v>
      </c>
      <c r="C30" s="152"/>
      <c r="D30" s="152">
        <v>103</v>
      </c>
      <c r="E30" s="153" t="s">
        <v>80</v>
      </c>
      <c r="F30" s="148">
        <f t="shared" si="2"/>
        <v>-9897</v>
      </c>
      <c r="G30" s="154">
        <f t="shared" si="3"/>
        <v>1.03</v>
      </c>
      <c r="H30" s="155"/>
      <c r="I30" s="155"/>
      <c r="J30" s="129">
        <v>1100</v>
      </c>
      <c r="K30" s="129">
        <v>2400</v>
      </c>
    </row>
    <row r="31" spans="1:14" ht="24">
      <c r="A31" s="172" t="s">
        <v>48</v>
      </c>
      <c r="B31" s="161">
        <f>SUM(B28:B30)</f>
        <v>26010000</v>
      </c>
      <c r="C31" s="173">
        <f>SUM(C28:C30)</f>
        <v>1692400</v>
      </c>
      <c r="D31" s="163">
        <f>SUM(D28:D30)</f>
        <v>19824703</v>
      </c>
      <c r="E31" s="164" t="s">
        <v>80</v>
      </c>
      <c r="F31" s="174">
        <f t="shared" si="2"/>
        <v>-6185297</v>
      </c>
      <c r="G31" s="166">
        <f t="shared" si="3"/>
        <v>76.21954248366013</v>
      </c>
      <c r="H31" s="167"/>
      <c r="I31" s="167"/>
      <c r="J31" s="161">
        <f>SUM(J28:J30)</f>
        <v>3146820</v>
      </c>
      <c r="K31" s="163">
        <f>SUM(K28:K30)</f>
        <v>1154500</v>
      </c>
      <c r="L31" s="1">
        <f>SUM(L28:L30)</f>
        <v>0</v>
      </c>
      <c r="M31" s="1">
        <f>SUM(M28:M30)</f>
        <v>0</v>
      </c>
      <c r="N31" s="1">
        <f>SUM(N28:N30)</f>
        <v>0</v>
      </c>
    </row>
    <row r="32" spans="1:11" ht="24">
      <c r="A32" s="139" t="s">
        <v>29</v>
      </c>
      <c r="B32" s="168"/>
      <c r="C32" s="192"/>
      <c r="D32" s="175"/>
      <c r="E32" s="170"/>
      <c r="F32" s="148"/>
      <c r="G32" s="235"/>
      <c r="H32" s="143"/>
      <c r="I32" s="143"/>
      <c r="J32" s="129"/>
      <c r="K32" s="129"/>
    </row>
    <row r="33" spans="1:11" ht="24">
      <c r="A33" s="156" t="s">
        <v>30</v>
      </c>
      <c r="B33" s="157">
        <v>50000</v>
      </c>
      <c r="C33" s="158">
        <v>0</v>
      </c>
      <c r="D33" s="158">
        <v>0</v>
      </c>
      <c r="E33" s="153" t="s">
        <v>80</v>
      </c>
      <c r="F33" s="193">
        <f>D33-B33</f>
        <v>-50000</v>
      </c>
      <c r="G33" s="236">
        <f t="shared" si="3"/>
        <v>0</v>
      </c>
      <c r="H33" s="155"/>
      <c r="I33" s="155"/>
      <c r="J33" s="129"/>
      <c r="K33" s="129"/>
    </row>
    <row r="34" spans="1:14" ht="24">
      <c r="A34" s="172" t="s">
        <v>49</v>
      </c>
      <c r="B34" s="161">
        <f>SUM(B33)</f>
        <v>50000</v>
      </c>
      <c r="C34" s="158">
        <v>0</v>
      </c>
      <c r="D34" s="163">
        <v>0</v>
      </c>
      <c r="E34" s="164" t="s">
        <v>80</v>
      </c>
      <c r="F34" s="174">
        <f>D34-B34</f>
        <v>-50000</v>
      </c>
      <c r="G34" s="166">
        <f t="shared" si="3"/>
        <v>0</v>
      </c>
      <c r="H34" s="167"/>
      <c r="I34" s="167"/>
      <c r="J34" s="161">
        <f>SUM(J33)</f>
        <v>0</v>
      </c>
      <c r="K34" s="163">
        <f>SUM(K33)</f>
        <v>0</v>
      </c>
      <c r="L34" s="1">
        <f>SUM(L33)</f>
        <v>0</v>
      </c>
      <c r="M34" s="1">
        <f>SUM(M33)</f>
        <v>0</v>
      </c>
      <c r="N34" s="1">
        <f>SUM(N33)</f>
        <v>0</v>
      </c>
    </row>
    <row r="35" spans="1:14" ht="24">
      <c r="A35" s="172" t="s">
        <v>31</v>
      </c>
      <c r="B35" s="161">
        <f>B10+B14+B23+B26+B31+B34</f>
        <v>125950000</v>
      </c>
      <c r="C35" s="173">
        <f>C10+C14+C23+C26+C31+C34</f>
        <v>11594052.46</v>
      </c>
      <c r="D35" s="173">
        <f>D10+D14+D23+D26+D31+D34</f>
        <v>93768169.14</v>
      </c>
      <c r="E35" s="164" t="s">
        <v>80</v>
      </c>
      <c r="F35" s="194">
        <f>F10+F14+F23+F31+F34</f>
        <v>-31984154.86</v>
      </c>
      <c r="G35" s="195">
        <f t="shared" si="3"/>
        <v>74.44872500198491</v>
      </c>
      <c r="H35" s="196"/>
      <c r="I35" s="196"/>
      <c r="J35" s="161">
        <f>J10+J14+J23+J26+J31+J34</f>
        <v>18541998.229999997</v>
      </c>
      <c r="K35" s="163">
        <f>K10+K14+K23+K26+K31+K34</f>
        <v>9703136.21</v>
      </c>
      <c r="L35" s="1">
        <f>L10+L14+L23+L26+L31+L34</f>
        <v>0</v>
      </c>
      <c r="M35" s="1">
        <f>M10+M14+M23+M26+M31+M34</f>
        <v>0</v>
      </c>
      <c r="N35" s="1">
        <f>N10+N14+N23+N26+N31+N34</f>
        <v>0</v>
      </c>
    </row>
    <row r="36" spans="1:14" ht="24.75" customHeight="1">
      <c r="A36" s="278"/>
      <c r="B36" s="279"/>
      <c r="C36" s="280"/>
      <c r="D36" s="280"/>
      <c r="E36" s="281"/>
      <c r="F36" s="282"/>
      <c r="G36" s="283"/>
      <c r="H36" s="197"/>
      <c r="I36" s="197"/>
      <c r="J36" s="198"/>
      <c r="K36" s="199"/>
      <c r="L36" s="10"/>
      <c r="M36" s="10"/>
      <c r="N36" s="10"/>
    </row>
    <row r="37" spans="1:14" ht="24.75" customHeight="1">
      <c r="A37" s="284"/>
      <c r="B37" s="198"/>
      <c r="C37" s="285"/>
      <c r="D37" s="285"/>
      <c r="E37" s="286"/>
      <c r="F37" s="287"/>
      <c r="G37" s="288"/>
      <c r="H37" s="197"/>
      <c r="I37" s="197"/>
      <c r="J37" s="198"/>
      <c r="K37" s="199"/>
      <c r="L37" s="10"/>
      <c r="M37" s="10"/>
      <c r="N37" s="10"/>
    </row>
    <row r="38" spans="1:11" ht="21.75">
      <c r="A38" s="144" t="s">
        <v>32</v>
      </c>
      <c r="B38" s="200"/>
      <c r="C38" s="201"/>
      <c r="D38" s="202"/>
      <c r="E38" s="202"/>
      <c r="F38" s="177"/>
      <c r="G38" s="233"/>
      <c r="H38" s="143"/>
      <c r="I38" s="143"/>
      <c r="J38" s="129"/>
      <c r="K38" s="129"/>
    </row>
    <row r="39" spans="1:11" ht="21.75">
      <c r="A39" s="144" t="s">
        <v>33</v>
      </c>
      <c r="B39" s="176"/>
      <c r="C39" s="146"/>
      <c r="D39" s="146"/>
      <c r="E39" s="152"/>
      <c r="F39" s="148"/>
      <c r="G39" s="240"/>
      <c r="H39" s="143"/>
      <c r="I39" s="143"/>
      <c r="J39" s="129">
        <f>C40+D40</f>
        <v>217876479.06</v>
      </c>
      <c r="K39" s="129"/>
    </row>
    <row r="40" spans="1:11" ht="24">
      <c r="A40" s="150" t="s">
        <v>34</v>
      </c>
      <c r="B40" s="178">
        <v>280000000</v>
      </c>
      <c r="C40" s="203">
        <v>19769425.85</v>
      </c>
      <c r="D40" s="203">
        <v>198107053.21</v>
      </c>
      <c r="E40" s="153" t="s">
        <v>80</v>
      </c>
      <c r="F40" s="148">
        <f aca="true" t="shared" si="4" ref="F40:F46">D40-B40</f>
        <v>-81892946.78999999</v>
      </c>
      <c r="G40" s="240">
        <f aca="true" t="shared" si="5" ref="G40:G46">D40/B40*100</f>
        <v>70.75251900357144</v>
      </c>
      <c r="H40" s="155"/>
      <c r="I40" s="155"/>
      <c r="J40" s="129">
        <v>39164607.44</v>
      </c>
      <c r="K40" s="129">
        <v>0</v>
      </c>
    </row>
    <row r="41" spans="1:11" ht="24">
      <c r="A41" s="150" t="s">
        <v>35</v>
      </c>
      <c r="B41" s="178">
        <v>96000000</v>
      </c>
      <c r="C41" s="203">
        <v>8934630.6</v>
      </c>
      <c r="D41" s="203">
        <v>80041608.68</v>
      </c>
      <c r="E41" s="153" t="s">
        <v>80</v>
      </c>
      <c r="F41" s="148">
        <f t="shared" si="4"/>
        <v>-15958391.319999993</v>
      </c>
      <c r="G41" s="240">
        <f t="shared" si="5"/>
        <v>83.37667570833334</v>
      </c>
      <c r="H41" s="155"/>
      <c r="I41" s="155"/>
      <c r="J41" s="129">
        <v>30217742.5</v>
      </c>
      <c r="K41" s="129">
        <v>0</v>
      </c>
    </row>
    <row r="42" spans="1:11" ht="39.75">
      <c r="A42" s="205" t="s">
        <v>36</v>
      </c>
      <c r="B42" s="206">
        <v>43000000</v>
      </c>
      <c r="C42" s="207">
        <v>2622900.2</v>
      </c>
      <c r="D42" s="207">
        <v>48008512.91</v>
      </c>
      <c r="E42" s="153" t="s">
        <v>77</v>
      </c>
      <c r="F42" s="208">
        <f t="shared" si="4"/>
        <v>5008512.909999996</v>
      </c>
      <c r="G42" s="240">
        <v>100</v>
      </c>
      <c r="H42" s="189"/>
      <c r="I42" s="189"/>
      <c r="J42" s="209">
        <v>29624792.74</v>
      </c>
      <c r="K42" s="209">
        <v>533880.14</v>
      </c>
    </row>
    <row r="43" spans="1:11" ht="24">
      <c r="A43" s="150" t="s">
        <v>37</v>
      </c>
      <c r="B43" s="151">
        <v>10000000</v>
      </c>
      <c r="C43" s="152">
        <v>0</v>
      </c>
      <c r="D43" s="152">
        <v>8507995.443</v>
      </c>
      <c r="E43" s="153" t="s">
        <v>80</v>
      </c>
      <c r="F43" s="148">
        <f t="shared" si="4"/>
        <v>-1492004.557</v>
      </c>
      <c r="G43" s="240">
        <f t="shared" si="5"/>
        <v>85.07995443</v>
      </c>
      <c r="H43" s="155"/>
      <c r="I43" s="155"/>
      <c r="J43" s="129">
        <v>1659654.64</v>
      </c>
      <c r="K43" s="129">
        <v>0</v>
      </c>
    </row>
    <row r="44" spans="1:11" ht="24">
      <c r="A44" s="156" t="s">
        <v>38</v>
      </c>
      <c r="B44" s="157">
        <v>2000000</v>
      </c>
      <c r="C44" s="210">
        <v>899747.31</v>
      </c>
      <c r="D44" s="210">
        <v>2090210.58</v>
      </c>
      <c r="E44" s="275" t="s">
        <v>77</v>
      </c>
      <c r="F44" s="148">
        <f t="shared" si="4"/>
        <v>90210.58000000007</v>
      </c>
      <c r="G44" s="241">
        <v>100</v>
      </c>
      <c r="H44" s="155"/>
      <c r="I44" s="155"/>
      <c r="J44" s="129">
        <v>793501.06</v>
      </c>
      <c r="K44" s="129">
        <v>0</v>
      </c>
    </row>
    <row r="45" spans="1:14" ht="24">
      <c r="A45" s="270" t="s">
        <v>50</v>
      </c>
      <c r="B45" s="161">
        <f>SUM(B40:B44)</f>
        <v>431000000</v>
      </c>
      <c r="C45" s="173">
        <f>SUM(C40:C44)</f>
        <v>32226703.96</v>
      </c>
      <c r="D45" s="173">
        <f>SUM(D40:D44)</f>
        <v>336755380.82299995</v>
      </c>
      <c r="E45" s="164" t="s">
        <v>80</v>
      </c>
      <c r="F45" s="174">
        <f t="shared" si="4"/>
        <v>-94244619.17700005</v>
      </c>
      <c r="G45" s="241">
        <f t="shared" si="5"/>
        <v>78.13349903085846</v>
      </c>
      <c r="H45" s="167"/>
      <c r="I45" s="167"/>
      <c r="J45" s="161">
        <f>SUM(J40:J44)</f>
        <v>101460298.38</v>
      </c>
      <c r="K45" s="163">
        <f>SUM(K40:K44)</f>
        <v>533880.14</v>
      </c>
      <c r="L45" s="1">
        <f>SUM(L40:L44)</f>
        <v>0</v>
      </c>
      <c r="M45" s="1">
        <f>SUM(M40:M44)</f>
        <v>0</v>
      </c>
      <c r="N45" s="1">
        <f>SUM(N40:N44)</f>
        <v>0</v>
      </c>
    </row>
    <row r="46" spans="1:14" ht="24">
      <c r="A46" s="234" t="s">
        <v>87</v>
      </c>
      <c r="B46" s="256">
        <f>B35+B45</f>
        <v>556950000</v>
      </c>
      <c r="C46" s="257">
        <f>C35+C45</f>
        <v>43820756.42</v>
      </c>
      <c r="D46" s="291">
        <f>D35+D45</f>
        <v>430523549.96299994</v>
      </c>
      <c r="E46" s="274" t="s">
        <v>80</v>
      </c>
      <c r="F46" s="258">
        <f t="shared" si="4"/>
        <v>-126426450.03700006</v>
      </c>
      <c r="G46" s="294">
        <f t="shared" si="5"/>
        <v>77.30021545255408</v>
      </c>
      <c r="H46" s="167"/>
      <c r="I46" s="167"/>
      <c r="J46" s="161">
        <f>J35+J45</f>
        <v>120002296.60999998</v>
      </c>
      <c r="K46" s="163">
        <f>K35+K45</f>
        <v>10237016.350000001</v>
      </c>
      <c r="L46" s="1">
        <f>L35+L45</f>
        <v>0</v>
      </c>
      <c r="M46" s="1">
        <f>M35+M45</f>
        <v>0</v>
      </c>
      <c r="N46" s="1">
        <f>N35+N45</f>
        <v>0</v>
      </c>
    </row>
    <row r="47" spans="1:11" ht="24">
      <c r="A47" s="139" t="s">
        <v>39</v>
      </c>
      <c r="B47" s="211"/>
      <c r="C47" s="212"/>
      <c r="D47" s="213"/>
      <c r="E47" s="191"/>
      <c r="F47" s="214"/>
      <c r="G47" s="233"/>
      <c r="H47" s="143"/>
      <c r="I47" s="143"/>
      <c r="J47" s="129"/>
      <c r="K47" s="129"/>
    </row>
    <row r="48" spans="1:11" ht="24">
      <c r="A48" s="150" t="s">
        <v>14</v>
      </c>
      <c r="B48" s="151">
        <v>0</v>
      </c>
      <c r="C48" s="152">
        <v>0</v>
      </c>
      <c r="D48" s="152">
        <v>0</v>
      </c>
      <c r="E48" s="204"/>
      <c r="F48" s="177">
        <f>D48-B48</f>
        <v>0</v>
      </c>
      <c r="G48" s="240"/>
      <c r="H48" s="143"/>
      <c r="I48" s="143"/>
      <c r="J48" s="129"/>
      <c r="K48" s="129"/>
    </row>
    <row r="49" spans="1:11" ht="24">
      <c r="A49" s="150" t="s">
        <v>44</v>
      </c>
      <c r="B49" s="152">
        <v>62000000</v>
      </c>
      <c r="C49" s="152">
        <v>0</v>
      </c>
      <c r="D49" s="152">
        <v>64936029</v>
      </c>
      <c r="E49" s="275" t="s">
        <v>77</v>
      </c>
      <c r="F49" s="177">
        <f>D49-B49</f>
        <v>2936029</v>
      </c>
      <c r="G49" s="241">
        <v>100</v>
      </c>
      <c r="H49" s="155"/>
      <c r="I49" s="155"/>
      <c r="J49" s="129"/>
      <c r="K49" s="129"/>
    </row>
    <row r="50" spans="1:11" ht="24">
      <c r="A50" s="172" t="s">
        <v>51</v>
      </c>
      <c r="B50" s="161">
        <f>SUM(B49)</f>
        <v>62000000</v>
      </c>
      <c r="C50" s="163">
        <f>SUM(C49)</f>
        <v>0</v>
      </c>
      <c r="D50" s="163">
        <f>SUM(D49)</f>
        <v>64936029</v>
      </c>
      <c r="E50" s="275" t="s">
        <v>77</v>
      </c>
      <c r="F50" s="215">
        <f>D50-B50</f>
        <v>2936029</v>
      </c>
      <c r="G50" s="195">
        <v>100</v>
      </c>
      <c r="H50" s="155"/>
      <c r="I50" s="155"/>
      <c r="J50" s="129"/>
      <c r="K50" s="129"/>
    </row>
    <row r="51" spans="1:11" ht="24">
      <c r="A51" s="234" t="s">
        <v>99</v>
      </c>
      <c r="B51" s="259">
        <f>B46+B50</f>
        <v>618950000</v>
      </c>
      <c r="C51" s="260">
        <f>C46+C50</f>
        <v>43820756.42</v>
      </c>
      <c r="D51" s="261">
        <f>D46+D50</f>
        <v>495459578.96299994</v>
      </c>
      <c r="E51" s="276" t="s">
        <v>80</v>
      </c>
      <c r="F51" s="262">
        <f>B51-D51</f>
        <v>123490421.03700006</v>
      </c>
      <c r="G51" s="293">
        <f>D51/B51*100</f>
        <v>80.04840115728248</v>
      </c>
      <c r="H51" s="155"/>
      <c r="I51" s="155"/>
      <c r="J51" s="129"/>
      <c r="K51" s="129"/>
    </row>
    <row r="52" spans="1:11" ht="24">
      <c r="A52" s="139" t="s">
        <v>40</v>
      </c>
      <c r="B52" s="216"/>
      <c r="C52" s="141"/>
      <c r="D52" s="152">
        <f>J52+K52</f>
        <v>0</v>
      </c>
      <c r="E52" s="191"/>
      <c r="F52" s="214"/>
      <c r="G52" s="233"/>
      <c r="H52" s="143"/>
      <c r="I52" s="143"/>
      <c r="J52" s="129"/>
      <c r="K52" s="129"/>
    </row>
    <row r="53" spans="1:11" ht="24">
      <c r="A53" s="150" t="s">
        <v>13</v>
      </c>
      <c r="B53" s="152">
        <v>0</v>
      </c>
      <c r="C53" s="152">
        <v>0</v>
      </c>
      <c r="D53" s="152">
        <v>109022400</v>
      </c>
      <c r="E53" s="204"/>
      <c r="F53" s="214"/>
      <c r="G53" s="240"/>
      <c r="H53" s="143"/>
      <c r="I53" s="143"/>
      <c r="J53" s="129"/>
      <c r="K53" s="129"/>
    </row>
    <row r="54" spans="1:11" ht="24">
      <c r="A54" s="150" t="s">
        <v>97</v>
      </c>
      <c r="B54" s="152">
        <v>0</v>
      </c>
      <c r="C54" s="152">
        <v>0</v>
      </c>
      <c r="D54" s="152">
        <v>0</v>
      </c>
      <c r="E54" s="204"/>
      <c r="F54" s="177"/>
      <c r="G54" s="240"/>
      <c r="H54" s="143"/>
      <c r="I54" s="143"/>
      <c r="J54" s="129"/>
      <c r="K54" s="129"/>
    </row>
    <row r="55" spans="1:11" ht="24">
      <c r="A55" s="150" t="s">
        <v>55</v>
      </c>
      <c r="B55" s="217">
        <v>0</v>
      </c>
      <c r="C55" s="152">
        <v>0</v>
      </c>
      <c r="D55" s="152">
        <v>0</v>
      </c>
      <c r="E55" s="218"/>
      <c r="F55" s="219"/>
      <c r="G55" s="241"/>
      <c r="H55" s="143"/>
      <c r="I55" s="143"/>
      <c r="J55" s="129"/>
      <c r="K55" s="129"/>
    </row>
    <row r="56" spans="1:11" ht="24">
      <c r="A56" s="220" t="s">
        <v>8</v>
      </c>
      <c r="B56" s="168">
        <f>SUM(B53:B55)</f>
        <v>0</v>
      </c>
      <c r="C56" s="221">
        <f>SUM(C53:C55)</f>
        <v>0</v>
      </c>
      <c r="D56" s="221">
        <f>SUM(D52:D55)</f>
        <v>109022400</v>
      </c>
      <c r="E56" s="222"/>
      <c r="F56" s="215"/>
      <c r="G56" s="233"/>
      <c r="H56" s="143"/>
      <c r="I56" s="143"/>
      <c r="J56" s="129"/>
      <c r="K56" s="129"/>
    </row>
    <row r="57" spans="1:11" ht="24.75" thickBot="1">
      <c r="A57" s="223" t="s">
        <v>41</v>
      </c>
      <c r="B57" s="263">
        <f>B46+B50+B56</f>
        <v>618950000</v>
      </c>
      <c r="C57" s="264">
        <f>C46+C50+C56</f>
        <v>43820756.42</v>
      </c>
      <c r="D57" s="265">
        <f>D51+D56</f>
        <v>604481978.9629999</v>
      </c>
      <c r="E57" s="266" t="s">
        <v>80</v>
      </c>
      <c r="F57" s="267">
        <f>B57-D57</f>
        <v>14468021.03700006</v>
      </c>
      <c r="G57" s="268"/>
      <c r="H57" s="224"/>
      <c r="I57" s="224"/>
      <c r="J57" s="225">
        <f>J46+J50+J56</f>
        <v>120002296.60999998</v>
      </c>
      <c r="K57" s="225">
        <f>SUM(K46)</f>
        <v>10237016.350000001</v>
      </c>
    </row>
    <row r="58" spans="1:11" ht="22.5" thickTop="1">
      <c r="A58" s="226"/>
      <c r="B58" s="227"/>
      <c r="C58" s="227"/>
      <c r="D58" s="228"/>
      <c r="E58" s="227"/>
      <c r="F58" s="229"/>
      <c r="G58" s="67"/>
      <c r="H58" s="67"/>
      <c r="I58" s="67"/>
      <c r="J58" s="67"/>
      <c r="K58" s="129"/>
    </row>
    <row r="59" spans="1:11" ht="21.75">
      <c r="A59" s="230"/>
      <c r="B59" s="67"/>
      <c r="C59" s="129"/>
      <c r="D59" s="129"/>
      <c r="E59" s="67"/>
      <c r="F59" s="67"/>
      <c r="G59" s="67"/>
      <c r="H59" s="67"/>
      <c r="I59" s="67"/>
      <c r="J59" s="67"/>
      <c r="K59" s="129"/>
    </row>
    <row r="60" spans="1:11" ht="21.75">
      <c r="A60" s="67"/>
      <c r="B60" s="67"/>
      <c r="C60" s="231"/>
      <c r="D60" s="129"/>
      <c r="E60" s="67"/>
      <c r="F60" s="67"/>
      <c r="G60" s="67"/>
      <c r="H60" s="67"/>
      <c r="I60" s="67"/>
      <c r="J60" s="67"/>
      <c r="K60" s="129"/>
    </row>
    <row r="61" spans="1:11" ht="21.75">
      <c r="A61" s="67"/>
      <c r="B61" s="67"/>
      <c r="C61" s="67"/>
      <c r="D61" s="129"/>
      <c r="E61" s="67"/>
      <c r="F61" s="232"/>
      <c r="G61" s="67"/>
      <c r="H61" s="67"/>
      <c r="I61" s="67"/>
      <c r="J61" s="67"/>
      <c r="K61" s="129"/>
    </row>
    <row r="62" spans="1:11" ht="21.75">
      <c r="A62" s="67"/>
      <c r="B62" s="67"/>
      <c r="C62" s="67"/>
      <c r="D62" s="129"/>
      <c r="E62" s="67"/>
      <c r="F62" s="129"/>
      <c r="G62" s="67"/>
      <c r="H62" s="67"/>
      <c r="I62" s="67"/>
      <c r="J62" s="67"/>
      <c r="K62" s="129"/>
    </row>
    <row r="63" spans="1:11" ht="21.75">
      <c r="A63" s="67"/>
      <c r="B63" s="67"/>
      <c r="C63" s="67"/>
      <c r="D63" s="129"/>
      <c r="E63" s="67"/>
      <c r="F63" s="129"/>
      <c r="G63" s="67"/>
      <c r="H63" s="67"/>
      <c r="I63" s="67"/>
      <c r="J63" s="67"/>
      <c r="K63" s="129"/>
    </row>
    <row r="64" spans="1:11" ht="21.75">
      <c r="A64" s="67"/>
      <c r="B64" s="67"/>
      <c r="C64" s="231"/>
      <c r="D64" s="129"/>
      <c r="E64" s="67"/>
      <c r="F64" s="129"/>
      <c r="G64" s="67"/>
      <c r="H64" s="67"/>
      <c r="I64" s="67"/>
      <c r="J64" s="67"/>
      <c r="K64" s="129"/>
    </row>
    <row r="65" spans="1:11" ht="21.75">
      <c r="A65" s="67"/>
      <c r="B65" s="67"/>
      <c r="C65" s="67"/>
      <c r="D65" s="129"/>
      <c r="E65" s="67"/>
      <c r="F65" s="129"/>
      <c r="G65" s="67"/>
      <c r="H65" s="67"/>
      <c r="I65" s="67"/>
      <c r="J65" s="67"/>
      <c r="K65" s="129"/>
    </row>
    <row r="66" spans="1:11" ht="21.75">
      <c r="A66" s="67"/>
      <c r="B66" s="67"/>
      <c r="C66" s="67"/>
      <c r="D66" s="269"/>
      <c r="E66" s="67"/>
      <c r="F66" s="231"/>
      <c r="G66" s="67"/>
      <c r="H66" s="67"/>
      <c r="I66" s="67"/>
      <c r="J66" s="67"/>
      <c r="K66" s="129"/>
    </row>
    <row r="67" spans="1:11" ht="21.75">
      <c r="A67" s="67"/>
      <c r="B67" s="67"/>
      <c r="C67" s="67"/>
      <c r="D67" s="129"/>
      <c r="E67" s="67"/>
      <c r="F67" s="231"/>
      <c r="G67" s="67"/>
      <c r="H67" s="67"/>
      <c r="I67" s="67"/>
      <c r="J67" s="67"/>
      <c r="K67" s="129"/>
    </row>
    <row r="68" spans="1:11" ht="21.75">
      <c r="A68" s="67"/>
      <c r="B68" s="67"/>
      <c r="C68" s="67"/>
      <c r="D68" s="129"/>
      <c r="E68" s="67"/>
      <c r="F68" s="67"/>
      <c r="G68" s="67"/>
      <c r="H68" s="67"/>
      <c r="I68" s="67"/>
      <c r="J68" s="67"/>
      <c r="K68" s="129"/>
    </row>
    <row r="69" spans="1:11" ht="21.75">
      <c r="A69" s="67"/>
      <c r="B69" s="67"/>
      <c r="C69" s="67"/>
      <c r="D69" s="129"/>
      <c r="E69" s="67"/>
      <c r="F69" s="67"/>
      <c r="G69" s="67"/>
      <c r="H69" s="67"/>
      <c r="I69" s="67"/>
      <c r="J69" s="67"/>
      <c r="K69" s="129"/>
    </row>
    <row r="70" spans="1:11" ht="21.75">
      <c r="A70" s="67"/>
      <c r="B70" s="67"/>
      <c r="C70" s="67"/>
      <c r="D70" s="129"/>
      <c r="E70" s="67"/>
      <c r="F70" s="67"/>
      <c r="G70" s="67"/>
      <c r="H70" s="67"/>
      <c r="I70" s="67"/>
      <c r="J70" s="67"/>
      <c r="K70" s="129"/>
    </row>
    <row r="71" spans="1:11" ht="21.75">
      <c r="A71" s="67"/>
      <c r="B71" s="67"/>
      <c r="C71" s="67"/>
      <c r="D71" s="129"/>
      <c r="E71" s="67"/>
      <c r="F71" s="67"/>
      <c r="G71" s="67"/>
      <c r="H71" s="67"/>
      <c r="I71" s="67"/>
      <c r="J71" s="67"/>
      <c r="K71" s="129"/>
    </row>
    <row r="72" spans="1:11" ht="21.75">
      <c r="A72" s="67"/>
      <c r="B72" s="67"/>
      <c r="C72" s="67"/>
      <c r="D72" s="129"/>
      <c r="E72" s="67"/>
      <c r="F72" s="67"/>
      <c r="G72" s="67"/>
      <c r="H72" s="67"/>
      <c r="I72" s="67"/>
      <c r="J72" s="67"/>
      <c r="K72" s="129"/>
    </row>
    <row r="73" spans="1:11" ht="21.75">
      <c r="A73" s="67"/>
      <c r="B73" s="67"/>
      <c r="C73" s="67"/>
      <c r="D73" s="129"/>
      <c r="E73" s="67"/>
      <c r="F73" s="67"/>
      <c r="G73" s="67"/>
      <c r="H73" s="67"/>
      <c r="I73" s="67"/>
      <c r="J73" s="67"/>
      <c r="K73" s="129"/>
    </row>
    <row r="74" spans="1:11" ht="21.75">
      <c r="A74" s="67"/>
      <c r="B74" s="67"/>
      <c r="C74" s="67"/>
      <c r="D74" s="129"/>
      <c r="E74" s="67"/>
      <c r="F74" s="67"/>
      <c r="G74" s="67"/>
      <c r="H74" s="67"/>
      <c r="I74" s="67"/>
      <c r="J74" s="67"/>
      <c r="K74" s="129"/>
    </row>
    <row r="75" spans="1:11" ht="21.75">
      <c r="A75" s="67"/>
      <c r="B75" s="67"/>
      <c r="C75" s="67"/>
      <c r="D75" s="129"/>
      <c r="E75" s="67"/>
      <c r="F75" s="67"/>
      <c r="G75" s="67"/>
      <c r="H75" s="67"/>
      <c r="I75" s="67"/>
      <c r="J75" s="67"/>
      <c r="K75" s="129"/>
    </row>
    <row r="76" spans="1:11" ht="21.75">
      <c r="A76" s="67"/>
      <c r="B76" s="67"/>
      <c r="C76" s="67"/>
      <c r="D76" s="129"/>
      <c r="E76" s="67"/>
      <c r="F76" s="67"/>
      <c r="G76" s="67"/>
      <c r="H76" s="67"/>
      <c r="I76" s="67"/>
      <c r="J76" s="67"/>
      <c r="K76" s="129"/>
    </row>
    <row r="77" spans="1:11" ht="21.75">
      <c r="A77" s="67"/>
      <c r="B77" s="67"/>
      <c r="C77" s="67"/>
      <c r="D77" s="129"/>
      <c r="E77" s="67"/>
      <c r="F77" s="67"/>
      <c r="G77" s="67"/>
      <c r="H77" s="67"/>
      <c r="I77" s="67"/>
      <c r="J77" s="67"/>
      <c r="K77" s="129"/>
    </row>
    <row r="78" spans="1:11" ht="21.75">
      <c r="A78" s="67"/>
      <c r="B78" s="67"/>
      <c r="C78" s="67"/>
      <c r="D78" s="129"/>
      <c r="E78" s="67"/>
      <c r="F78" s="67"/>
      <c r="G78" s="67"/>
      <c r="H78" s="67"/>
      <c r="I78" s="67"/>
      <c r="J78" s="67"/>
      <c r="K78" s="129"/>
    </row>
    <row r="79" spans="1:11" ht="21.75">
      <c r="A79" s="67"/>
      <c r="B79" s="67"/>
      <c r="C79" s="67"/>
      <c r="D79" s="129"/>
      <c r="E79" s="67"/>
      <c r="F79" s="67"/>
      <c r="G79" s="67"/>
      <c r="H79" s="67"/>
      <c r="I79" s="67"/>
      <c r="J79" s="67"/>
      <c r="K79" s="129"/>
    </row>
    <row r="80" spans="1:11" ht="21.75">
      <c r="A80" s="67"/>
      <c r="B80" s="67"/>
      <c r="C80" s="67"/>
      <c r="D80" s="129"/>
      <c r="E80" s="67"/>
      <c r="F80" s="67"/>
      <c r="G80" s="67"/>
      <c r="H80" s="67"/>
      <c r="I80" s="67"/>
      <c r="J80" s="67"/>
      <c r="K80" s="129"/>
    </row>
    <row r="81" spans="1:11" ht="21.75">
      <c r="A81" s="67"/>
      <c r="B81" s="67"/>
      <c r="C81" s="67"/>
      <c r="D81" s="129"/>
      <c r="E81" s="67"/>
      <c r="F81" s="67"/>
      <c r="G81" s="67"/>
      <c r="H81" s="67"/>
      <c r="I81" s="67"/>
      <c r="J81" s="67"/>
      <c r="K81" s="129"/>
    </row>
  </sheetData>
  <sheetProtection/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26"/>
  <sheetViews>
    <sheetView zoomScale="90" zoomScaleNormal="90" zoomScalePageLayoutView="0" workbookViewId="0" topLeftCell="A10">
      <selection activeCell="F22" sqref="F22"/>
    </sheetView>
  </sheetViews>
  <sheetFormatPr defaultColWidth="9.140625" defaultRowHeight="20.25"/>
  <cols>
    <col min="1" max="1" width="26.421875" style="0" customWidth="1"/>
    <col min="2" max="2" width="16.421875" style="128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6" customWidth="1"/>
    <col min="9" max="9" width="19.28125" style="0" customWidth="1"/>
  </cols>
  <sheetData>
    <row r="1" spans="1:6" ht="24" customHeight="1">
      <c r="A1" s="68"/>
      <c r="B1" s="68" t="s">
        <v>109</v>
      </c>
      <c r="C1" s="68"/>
      <c r="D1" s="68"/>
      <c r="E1" s="68"/>
      <c r="F1" s="67"/>
    </row>
    <row r="2" spans="1:6" ht="33.75" customHeight="1">
      <c r="A2" s="69" t="s">
        <v>10</v>
      </c>
      <c r="B2" s="70" t="s">
        <v>60</v>
      </c>
      <c r="C2" s="71" t="s">
        <v>62</v>
      </c>
      <c r="D2" s="71" t="s">
        <v>64</v>
      </c>
      <c r="E2" s="71" t="s">
        <v>61</v>
      </c>
      <c r="F2" s="71" t="s">
        <v>64</v>
      </c>
    </row>
    <row r="3" spans="1:9" ht="23.25" customHeight="1">
      <c r="A3" s="72" t="s">
        <v>11</v>
      </c>
      <c r="B3" s="73">
        <v>43549500</v>
      </c>
      <c r="C3" s="72">
        <v>6928337.890000001</v>
      </c>
      <c r="D3" s="72">
        <f aca="true" t="shared" si="0" ref="D3:D12">C3/B3*100</f>
        <v>15.90911007015006</v>
      </c>
      <c r="E3" s="74">
        <f aca="true" t="shared" si="1" ref="E3:E12">B3-C3</f>
        <v>36621162.11</v>
      </c>
      <c r="F3" s="75">
        <f aca="true" t="shared" si="2" ref="F3:F12">100-D3</f>
        <v>84.09088992984994</v>
      </c>
      <c r="I3" s="6"/>
    </row>
    <row r="4" spans="1:9" ht="23.25" customHeight="1">
      <c r="A4" s="72" t="s">
        <v>1</v>
      </c>
      <c r="B4" s="73">
        <v>48500000</v>
      </c>
      <c r="C4" s="72">
        <v>19074955.83</v>
      </c>
      <c r="D4" s="72">
        <f t="shared" si="0"/>
        <v>39.32980583505154</v>
      </c>
      <c r="E4" s="74">
        <f t="shared" si="1"/>
        <v>29425044.17</v>
      </c>
      <c r="F4" s="75">
        <f t="shared" si="2"/>
        <v>60.67019416494846</v>
      </c>
      <c r="I4" s="6"/>
    </row>
    <row r="5" spans="1:9" ht="23.25" customHeight="1">
      <c r="A5" s="72" t="s">
        <v>2</v>
      </c>
      <c r="B5" s="73">
        <v>43000000</v>
      </c>
      <c r="C5" s="72">
        <v>23863168.7</v>
      </c>
      <c r="D5" s="72">
        <f t="shared" si="0"/>
        <v>55.495741162790694</v>
      </c>
      <c r="E5" s="74">
        <f t="shared" si="1"/>
        <v>19136831.3</v>
      </c>
      <c r="F5" s="75">
        <f t="shared" si="2"/>
        <v>44.504258837209306</v>
      </c>
      <c r="I5" s="6"/>
    </row>
    <row r="6" spans="1:9" ht="23.25" customHeight="1">
      <c r="A6" s="72" t="s">
        <v>3</v>
      </c>
      <c r="B6" s="73">
        <v>21196500</v>
      </c>
      <c r="C6" s="72">
        <v>9722353.879999999</v>
      </c>
      <c r="D6" s="72">
        <f t="shared" si="0"/>
        <v>45.867732314297164</v>
      </c>
      <c r="E6" s="74">
        <f t="shared" si="1"/>
        <v>11474146.120000001</v>
      </c>
      <c r="F6" s="75">
        <f t="shared" si="2"/>
        <v>54.132267685702836</v>
      </c>
      <c r="I6" s="6"/>
    </row>
    <row r="7" spans="1:9" ht="23.25" customHeight="1">
      <c r="A7" s="72" t="s">
        <v>4</v>
      </c>
      <c r="B7" s="76">
        <v>241855500</v>
      </c>
      <c r="C7" s="72">
        <v>71353482.93</v>
      </c>
      <c r="D7" s="72">
        <f t="shared" si="0"/>
        <v>29.50252647965418</v>
      </c>
      <c r="E7" s="74">
        <f t="shared" si="1"/>
        <v>170502017.07</v>
      </c>
      <c r="F7" s="75">
        <f t="shared" si="2"/>
        <v>70.49747352034582</v>
      </c>
      <c r="I7" s="6"/>
    </row>
    <row r="8" spans="1:9" ht="23.25" customHeight="1">
      <c r="A8" s="72" t="s">
        <v>5</v>
      </c>
      <c r="B8" s="73">
        <v>33017500</v>
      </c>
      <c r="C8" s="72">
        <v>14449183.229999999</v>
      </c>
      <c r="D8" s="72">
        <f t="shared" si="0"/>
        <v>43.76219650185507</v>
      </c>
      <c r="E8" s="74">
        <f t="shared" si="1"/>
        <v>18568316.770000003</v>
      </c>
      <c r="F8" s="75">
        <f t="shared" si="2"/>
        <v>56.23780349814493</v>
      </c>
      <c r="I8" s="6"/>
    </row>
    <row r="9" spans="1:9" ht="23.25" customHeight="1">
      <c r="A9" s="72" t="s">
        <v>6</v>
      </c>
      <c r="B9" s="73">
        <v>27550000</v>
      </c>
      <c r="C9" s="72">
        <v>15212542.399999999</v>
      </c>
      <c r="D9" s="72">
        <f t="shared" si="0"/>
        <v>55.21793974591651</v>
      </c>
      <c r="E9" s="74">
        <f t="shared" si="1"/>
        <v>12337457.600000001</v>
      </c>
      <c r="F9" s="75">
        <f t="shared" si="2"/>
        <v>44.78206025408349</v>
      </c>
      <c r="I9" s="6"/>
    </row>
    <row r="10" spans="1:9" ht="23.25" customHeight="1">
      <c r="A10" s="72" t="s">
        <v>7</v>
      </c>
      <c r="B10" s="73">
        <v>50292000</v>
      </c>
      <c r="C10" s="72">
        <v>39692000</v>
      </c>
      <c r="D10" s="72">
        <f t="shared" si="0"/>
        <v>78.92308915930964</v>
      </c>
      <c r="E10" s="74">
        <f t="shared" si="1"/>
        <v>10600000</v>
      </c>
      <c r="F10" s="75">
        <f t="shared" si="2"/>
        <v>21.07691084069036</v>
      </c>
      <c r="I10" s="6"/>
    </row>
    <row r="11" spans="1:9" ht="23.25" customHeight="1">
      <c r="A11" s="72" t="s">
        <v>66</v>
      </c>
      <c r="B11" s="73">
        <v>44321000</v>
      </c>
      <c r="C11" s="72">
        <v>7328300</v>
      </c>
      <c r="D11" s="72">
        <f t="shared" si="0"/>
        <v>16.534599851086394</v>
      </c>
      <c r="E11" s="74">
        <f t="shared" si="1"/>
        <v>36992700</v>
      </c>
      <c r="F11" s="75">
        <f t="shared" si="2"/>
        <v>83.4654001489136</v>
      </c>
      <c r="I11" s="6"/>
    </row>
    <row r="12" spans="1:9" ht="23.25" customHeight="1">
      <c r="A12" s="72" t="s">
        <v>12</v>
      </c>
      <c r="B12" s="73">
        <v>65228000</v>
      </c>
      <c r="C12" s="72">
        <v>18188500</v>
      </c>
      <c r="D12" s="72">
        <f t="shared" si="0"/>
        <v>27.88449745508064</v>
      </c>
      <c r="E12" s="74">
        <f t="shared" si="1"/>
        <v>47039500</v>
      </c>
      <c r="F12" s="75">
        <f t="shared" si="2"/>
        <v>72.11550254491937</v>
      </c>
      <c r="I12" s="6"/>
    </row>
    <row r="13" spans="1:6" ht="23.25" customHeight="1">
      <c r="A13" s="77" t="s">
        <v>100</v>
      </c>
      <c r="B13" s="272">
        <v>440000</v>
      </c>
      <c r="C13" s="78"/>
      <c r="D13" s="72">
        <f>C13/B13*100</f>
        <v>0</v>
      </c>
      <c r="E13" s="74">
        <f>B13-C13</f>
        <v>440000</v>
      </c>
      <c r="F13" s="75">
        <f>100-D13</f>
        <v>100</v>
      </c>
    </row>
    <row r="14" spans="1:6" ht="23.25" customHeight="1" thickBot="1">
      <c r="A14" s="36"/>
      <c r="B14" s="81">
        <f>SUM(B3:B13)</f>
        <v>618950000</v>
      </c>
      <c r="C14" s="82">
        <f>SUM(C3:C13)</f>
        <v>225812824.86</v>
      </c>
      <c r="D14" s="82">
        <f>C14/B14*100</f>
        <v>36.48320944502787</v>
      </c>
      <c r="E14" s="82">
        <f>SUM(E3:E13)</f>
        <v>393137175.14</v>
      </c>
      <c r="F14" s="83">
        <f>100-D14</f>
        <v>63.51679055497213</v>
      </c>
    </row>
    <row r="15" spans="1:6" ht="23.25" customHeight="1" thickTop="1">
      <c r="A15" s="67"/>
      <c r="B15" s="67"/>
      <c r="C15" s="67"/>
      <c r="D15" s="67"/>
      <c r="E15" s="67"/>
      <c r="F15" s="67"/>
    </row>
    <row r="16" spans="1:6" ht="24">
      <c r="A16" s="36"/>
      <c r="B16" s="84"/>
      <c r="C16" s="35"/>
      <c r="D16" s="35"/>
      <c r="E16" s="35"/>
      <c r="F16" s="85"/>
    </row>
    <row r="17" spans="1:8" s="88" customFormat="1" ht="24">
      <c r="A17" s="71" t="s">
        <v>0</v>
      </c>
      <c r="B17" s="71" t="s">
        <v>70</v>
      </c>
      <c r="C17" s="71" t="s">
        <v>67</v>
      </c>
      <c r="D17" s="71" t="s">
        <v>64</v>
      </c>
      <c r="E17" s="71" t="s">
        <v>68</v>
      </c>
      <c r="F17" s="71" t="s">
        <v>64</v>
      </c>
      <c r="H17" s="127"/>
    </row>
    <row r="18" spans="1:8" s="88" customFormat="1" ht="24">
      <c r="A18" s="77" t="s">
        <v>69</v>
      </c>
      <c r="B18" s="86">
        <v>218147515.68</v>
      </c>
      <c r="C18" s="72">
        <v>155511013.83</v>
      </c>
      <c r="D18" s="72">
        <f>C18/B18*100</f>
        <v>71.28708908063784</v>
      </c>
      <c r="E18" s="72">
        <f>B18-C18</f>
        <v>62636501.849999994</v>
      </c>
      <c r="F18" s="87">
        <f>100-D18</f>
        <v>28.71291091936216</v>
      </c>
      <c r="H18" s="127"/>
    </row>
    <row r="19" spans="1:6" ht="24">
      <c r="A19" s="77" t="s">
        <v>101</v>
      </c>
      <c r="B19" s="86">
        <v>5500000</v>
      </c>
      <c r="C19" s="72">
        <v>0</v>
      </c>
      <c r="D19" s="72">
        <f>C19/B19*100</f>
        <v>0</v>
      </c>
      <c r="E19" s="72">
        <f>B19-C19</f>
        <v>5500000</v>
      </c>
      <c r="F19" s="87">
        <f>100-D19</f>
        <v>100</v>
      </c>
    </row>
    <row r="20" spans="1:6" ht="21.75">
      <c r="A20" s="67"/>
      <c r="B20" s="67"/>
      <c r="C20" s="67"/>
      <c r="D20" s="67"/>
      <c r="E20" s="67"/>
      <c r="F20" s="67"/>
    </row>
    <row r="21" spans="1:6" ht="21.75">
      <c r="A21" s="67"/>
      <c r="B21" s="67"/>
      <c r="C21" s="67"/>
      <c r="D21" s="67"/>
      <c r="E21" s="67"/>
      <c r="F21" s="67"/>
    </row>
    <row r="22" spans="1:6" ht="21.75">
      <c r="A22" s="67"/>
      <c r="B22" s="67"/>
      <c r="C22" s="231"/>
      <c r="D22" s="67"/>
      <c r="E22" s="67"/>
      <c r="F22" s="67"/>
    </row>
    <row r="23" spans="1:6" ht="21.75">
      <c r="A23" s="67"/>
      <c r="B23" s="67"/>
      <c r="C23" s="67"/>
      <c r="D23" s="129"/>
      <c r="E23" s="67"/>
      <c r="F23" s="67"/>
    </row>
    <row r="24" spans="1:6" ht="21.75">
      <c r="A24" s="67"/>
      <c r="B24" s="67"/>
      <c r="C24" s="67"/>
      <c r="D24" s="231"/>
      <c r="E24" s="67"/>
      <c r="F24" s="67"/>
    </row>
    <row r="25" spans="1:6" ht="21.75">
      <c r="A25" s="67"/>
      <c r="B25" s="67"/>
      <c r="C25" s="67"/>
      <c r="D25" s="67"/>
      <c r="E25" s="67"/>
      <c r="F25" s="67"/>
    </row>
    <row r="26" spans="1:6" ht="21.75">
      <c r="A26" s="67"/>
      <c r="B26" s="67"/>
      <c r="C26" s="67"/>
      <c r="D26" s="67"/>
      <c r="E26" s="67"/>
      <c r="F26" s="67"/>
    </row>
  </sheetData>
  <sheetProtection/>
  <printOptions/>
  <pageMargins left="0.75" right="0" top="0.5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2013-05-20T06:44:59Z</cp:lastPrinted>
  <dcterms:created xsi:type="dcterms:W3CDTF">2004-11-04T07:29:04Z</dcterms:created>
  <dcterms:modified xsi:type="dcterms:W3CDTF">2013-06-13T02:40:15Z</dcterms:modified>
  <cp:category/>
  <cp:version/>
  <cp:contentType/>
  <cp:contentStatus/>
</cp:coreProperties>
</file>