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410" windowHeight="832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<sst xmlns="http://schemas.openxmlformats.org/spreadsheetml/2006/main" count="205" uniqueCount="115">
  <si>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</si>
  <si>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</si>
  <si>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</si>
  <si>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</si>
  <si>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</si>
  <si>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</si>
  <si>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</si>
  <si>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</si>
  <si>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</si>
  <si>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</si>
  <si>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</si>
  <si>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</si>
  <si>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</si>
  <si>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</si>
  <si>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</si>
  <si>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</si>
  <si>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</si>
  <si>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</si>
  <si>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</si>
  <si>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</si>
  <si>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</si>
  <si>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</si>
  <si>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</si>
  <si>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</si>
  <si>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</si>
  <si>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</si>
  <si>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</si>
  <si>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</si>
  <si>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</si>
  <si>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</si>
  <si>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</si>
  <si>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</si>
  <si>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</si>
  <si>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</si>
  <si>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</si>
  <si>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</si>
  <si>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</si>
  <si>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</si>
  <si>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</si>
  <si>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</si>
  <si>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</si>
  <si>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</si>
  <si>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</si>
  <si>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</si>
  <si>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</si>
  <si>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</si>
  <si>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</si>
  <si>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</si>
  <si>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</si>
  <si>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</si>
  <si>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</si>
  <si>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</si>
  <si>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</si>
  <si>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</si>
  <si>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</si>
  <si>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</si>
  <si>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</si>
  <si>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</si>
  <si>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</si>
  <si>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</si>
  <si>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</si>
  <si>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</si>
  <si>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</si>
  <si>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</si>
  <si>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</si>
  <si>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</si>
  <si>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</si>
  <si>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</si>
  <si>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</si>
  <si>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</si>
  <si>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</si>
  <si>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</si>
  <si>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</si>
  <si>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</si>
  <si>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</si>
  <si>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</si>
  <si>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</si>
  <si>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</si>
  <si>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</si>
  <si>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</si>
  <si>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</si>
  <si>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</si>
  <si>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</si>
  <si>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</si>
  <si>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</si>
  <si>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</si>
  <si>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</si>
  <si>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</si>
  <si>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</si>
  <si>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</si>
  <si>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</si>
  <si>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</si>
  <si>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</si>
  <si>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</si>
  <si>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</si>
  <si>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</si>
  <si>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</si>
  <si>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</si>
  <si>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</si>
  <si>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</si>
  <si>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</si>
  <si>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</si>
  <si>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</si>
  <si>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2.2 จากเงินอุดหนุเฉพาะกิจ</t>
  </si>
  <si>
    <t>จ่ายจากเงินรายได้  ณ  วันที่  31 ธ.ค. 2556</t>
  </si>
  <si>
    <t>รายงานการรับเงินรายได้ขององค์การบริหารส่วนจังหวัดสุพรรณบุรี     ข้อมูล ณ วันที่  31 ธันวาคม  2556</t>
  </si>
  <si>
    <t>เดือน (31 ธ.ค. 56)</t>
  </si>
  <si>
    <t>ณ วันที่ 31 ธันวาคม 2556</t>
  </si>
  <si>
    <t>ณ   วันที่ 31 ธันวาคม 2556</t>
  </si>
  <si>
    <t>รายงาน  รายรับ และ รายจ่าย ประจำปีงบประมาณ 2557</t>
  </si>
  <si>
    <t xml:space="preserve">3. เงินรายรับ ประมาณการรายรับไว้ทั้งสิ้น 627,000,000 บาท รับแต่ต้นปี จำนวน 71,467,241.91 บาท   </t>
  </si>
  <si>
    <t xml:space="preserve">คิดเป็นร้อยละ 12.52  ต่ำกว่าประมาณการ 499,532,758.09 บาท </t>
  </si>
  <si>
    <t>4. การเบิกจ่ายเงิน ประมาณการรายจ่าย จำนวน 627,000,000 บาท เบิกจ่ายแล้วจำนวน 46,874,991.34</t>
  </si>
  <si>
    <t>คิดร้อยละ 7.48 งบประมาณคงเหลือ 580,125,008.66 บาท</t>
  </si>
  <si>
    <t xml:space="preserve">5. รายรับจริงมากกว่ารายจ่ายจริง เป็นเงิน 24,592,250.57 บาท 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</si>
</sst>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  <numFmt numFmtId="226" formatCode="[&lt;=99999999][$-D000000]0\-####\-####;[$-D000000]#\-####\-####"/>
  </numFmts>
  <fonts count="52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  <font>
      <sz val="18"/>
      <name val="BrowalliaUPC"/>
      <family val="2"/>
    </font>
    <font>
      <b/>
      <sz val="16"/>
      <name val="BrowalliaUP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50" fillId="0" borderId="0" xfId="0" applyFont="1" applyAlignment="1">
      <alignment/>
    </xf>
    <xf numFmtId="194" fontId="50" fillId="0" borderId="0" xfId="33" applyFont="1" applyAlignment="1">
      <alignment/>
    </xf>
    <xf numFmtId="194" fontId="10" fillId="0" borderId="0" xfId="33" applyFont="1" applyAlignment="1">
      <alignment/>
    </xf>
    <xf numFmtId="0" fontId="38" fillId="0" borderId="0" xfId="0" applyFont="1" applyAlignment="1">
      <alignment horizontal="center"/>
    </xf>
    <xf numFmtId="0" fontId="51" fillId="0" borderId="0" xfId="0" applyFont="1" applyAlignment="1">
      <alignment/>
    </xf>
    <xf numFmtId="194" fontId="51" fillId="0" borderId="0" xfId="33" applyFont="1" applyAlignment="1">
      <alignment/>
    </xf>
    <xf numFmtId="43" fontId="10" fillId="0" borderId="0" xfId="0" applyNumberFormat="1" applyFont="1" applyAlignment="1">
      <alignment/>
    </xf>
    <xf numFmtId="0" fontId="6" fillId="25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7" fillId="3" borderId="56" xfId="49" applyFont="1" applyFill="1" applyBorder="1" applyAlignment="1">
      <alignment horizontal="center" vertical="center"/>
      <protection/>
    </xf>
    <xf numFmtId="0" fontId="7" fillId="3" borderId="57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36" fillId="7" borderId="0" xfId="49" applyFont="1" applyFill="1" applyAlignment="1">
      <alignment horizontal="center"/>
      <protection/>
    </xf>
    <xf numFmtId="0" fontId="39" fillId="5" borderId="56" xfId="49" applyFont="1" applyFill="1" applyBorder="1" applyAlignment="1">
      <alignment horizontal="center" vertical="center"/>
      <protection/>
    </xf>
    <xf numFmtId="0" fontId="39" fillId="5" borderId="57" xfId="49" applyFont="1" applyFill="1" applyBorder="1" applyAlignment="1">
      <alignment horizontal="center" vertical="center"/>
      <protection/>
    </xf>
    <xf numFmtId="0" fontId="6" fillId="7" borderId="56" xfId="49" applyFont="1" applyFill="1" applyBorder="1" applyAlignment="1">
      <alignment horizontal="center" vertical="center"/>
      <protection/>
    </xf>
    <xf numFmtId="0" fontId="6" fillId="7" borderId="57" xfId="49" applyFont="1" applyFill="1" applyBorder="1" applyAlignment="1">
      <alignment horizontal="center" vertical="center"/>
      <protection/>
    </xf>
    <xf numFmtId="0" fontId="6" fillId="24" borderId="56" xfId="49" applyFont="1" applyFill="1" applyBorder="1" applyAlignment="1">
      <alignment horizontal="center" vertical="center"/>
      <protection/>
    </xf>
    <xf numFmtId="0" fontId="6" fillId="24" borderId="57" xfId="49" applyFont="1" applyFill="1" applyBorder="1" applyAlignment="1">
      <alignment horizontal="center" vertical="center"/>
      <protection/>
    </xf>
    <xf numFmtId="0" fontId="6" fillId="4" borderId="56" xfId="49" applyFont="1" applyFill="1" applyBorder="1" applyAlignment="1">
      <alignment horizontal="center" vertical="center"/>
      <protection/>
    </xf>
    <xf numFmtId="0" fontId="6" fillId="4" borderId="57" xfId="49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  <xf numFmtId="194" fontId="38" fillId="0" borderId="0" xfId="33" applyFont="1" applyAlignment="1">
      <alignment horizontal="center"/>
    </xf>
    <xf numFmtId="3" fontId="6" fillId="30" borderId="10" xfId="33" applyNumberFormat="1" applyFont="1" applyFill="1" applyBorder="1" applyAlignment="1">
      <alignment horizontal="right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3">
      <selection activeCell="C37" sqref="C37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306" t="s">
        <v>96</v>
      </c>
      <c r="C2" s="306"/>
      <c r="D2" s="306"/>
      <c r="E2" s="306"/>
      <c r="F2" s="306"/>
      <c r="G2" s="306"/>
    </row>
    <row r="3" spans="2:11" ht="27.75" customHeight="1">
      <c r="B3" s="302" t="s">
        <v>107</v>
      </c>
      <c r="C3" s="302"/>
      <c r="D3" s="302"/>
      <c r="E3" s="302"/>
      <c r="F3" s="302"/>
      <c r="G3" s="302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307" t="s">
        <v>0</v>
      </c>
      <c r="C5" s="309" t="s">
        <v>88</v>
      </c>
      <c r="D5" s="297" t="s">
        <v>42</v>
      </c>
      <c r="E5" s="299" t="s">
        <v>89</v>
      </c>
      <c r="F5" s="311" t="s">
        <v>65</v>
      </c>
      <c r="G5" s="313" t="s">
        <v>90</v>
      </c>
      <c r="H5" s="95"/>
    </row>
    <row r="6" spans="2:8" s="96" customFormat="1" ht="24">
      <c r="B6" s="308"/>
      <c r="C6" s="310"/>
      <c r="D6" s="298"/>
      <c r="E6" s="300"/>
      <c r="F6" s="312"/>
      <c r="G6" s="314"/>
      <c r="H6" s="95"/>
    </row>
    <row r="7" spans="2:8" s="102" customFormat="1" ht="24">
      <c r="B7" s="97" t="s">
        <v>16</v>
      </c>
      <c r="C7" s="115">
        <v>94600000</v>
      </c>
      <c r="D7" s="120">
        <f>'รายละเอียดรายรับ '!D10</f>
        <v>20646523.77</v>
      </c>
      <c r="E7" s="98">
        <f>D7/C7*100</f>
        <v>21.825077980972516</v>
      </c>
      <c r="F7" s="99">
        <f>D7-C7</f>
        <v>-73953476.23</v>
      </c>
      <c r="G7" s="100"/>
      <c r="H7" s="101"/>
    </row>
    <row r="8" spans="2:8" s="102" customFormat="1" ht="24">
      <c r="B8" s="103" t="s">
        <v>18</v>
      </c>
      <c r="C8" s="115">
        <v>640000</v>
      </c>
      <c r="D8" s="121">
        <f>'รายละเอียดรายรับ '!D14</f>
        <v>185140</v>
      </c>
      <c r="E8" s="98">
        <f aca="true" t="shared" si="0" ref="E8:E18">D8/C8*100</f>
        <v>28.928124999999998</v>
      </c>
      <c r="F8" s="99">
        <f aca="true" t="shared" si="1" ref="F8:F14">D8-C8</f>
        <v>-454860</v>
      </c>
      <c r="G8" s="100"/>
      <c r="H8" s="101"/>
    </row>
    <row r="9" spans="2:8" s="102" customFormat="1" ht="24">
      <c r="B9" s="103" t="s">
        <v>21</v>
      </c>
      <c r="C9" s="115">
        <v>9300000</v>
      </c>
      <c r="D9" s="121">
        <f>'รายละเอียดรายรับ '!D23</f>
        <v>3641863.61</v>
      </c>
      <c r="E9" s="98">
        <f t="shared" si="0"/>
        <v>39.15982376344086</v>
      </c>
      <c r="F9" s="99">
        <f t="shared" si="1"/>
        <v>-5658136.390000001</v>
      </c>
      <c r="G9" s="100"/>
      <c r="H9" s="101"/>
    </row>
    <row r="10" spans="2:8" s="102" customFormat="1" ht="24">
      <c r="B10" s="103" t="s">
        <v>71</v>
      </c>
      <c r="C10" s="115">
        <v>1100000</v>
      </c>
      <c r="D10" s="121">
        <f>'รายละเอียดรายรับ '!D26</f>
        <v>296788</v>
      </c>
      <c r="E10" s="98">
        <f t="shared" si="0"/>
        <v>26.980727272727272</v>
      </c>
      <c r="F10" s="99">
        <f t="shared" si="1"/>
        <v>-803212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6355000</v>
      </c>
      <c r="E11" s="98">
        <f t="shared" si="0"/>
        <v>24.43291041906959</v>
      </c>
      <c r="F11" s="99">
        <f t="shared" si="1"/>
        <v>-19655000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0</v>
      </c>
      <c r="E12" s="98">
        <f t="shared" si="0"/>
        <v>0</v>
      </c>
      <c r="F12" s="99">
        <f t="shared" si="1"/>
        <v>-50000</v>
      </c>
      <c r="G12" s="100"/>
      <c r="H12" s="101"/>
    </row>
    <row r="13" spans="2:8" s="102" customFormat="1" ht="24">
      <c r="B13" s="103" t="s">
        <v>33</v>
      </c>
      <c r="C13" s="240">
        <v>439300000</v>
      </c>
      <c r="D13" s="121">
        <f>'รายละเอียดรายรับ '!D45</f>
        <v>40341926.53</v>
      </c>
      <c r="E13" s="98">
        <f t="shared" si="0"/>
        <v>9.183229348964261</v>
      </c>
      <c r="F13" s="241">
        <f t="shared" si="1"/>
        <v>-398958073.47</v>
      </c>
      <c r="G13" s="100"/>
      <c r="H13" s="101"/>
    </row>
    <row r="14" spans="2:8" s="102" customFormat="1" ht="24">
      <c r="B14" s="238" t="s">
        <v>87</v>
      </c>
      <c r="C14" s="281">
        <f>SUM(C7:C13)</f>
        <v>571000000</v>
      </c>
      <c r="D14" s="282">
        <f>SUM(D7:D13)</f>
        <v>71467241.91</v>
      </c>
      <c r="E14" s="283">
        <f>D14/C14*100</f>
        <v>12.516154450087566</v>
      </c>
      <c r="F14" s="282">
        <f t="shared" si="1"/>
        <v>-499532758.09000003</v>
      </c>
      <c r="G14" s="100"/>
      <c r="H14" s="101"/>
    </row>
    <row r="15" spans="2:8" s="102" customFormat="1" ht="24">
      <c r="B15" s="103" t="s">
        <v>91</v>
      </c>
      <c r="C15" s="244">
        <v>56000000</v>
      </c>
      <c r="D15" s="245">
        <f>'รายละเอียดรายรับ '!D50</f>
        <v>56031220</v>
      </c>
      <c r="E15" s="233">
        <f t="shared" si="0"/>
        <v>100.05575</v>
      </c>
      <c r="F15" s="241">
        <v>-52103003.94700003</v>
      </c>
      <c r="G15" s="100"/>
      <c r="H15" s="101"/>
    </row>
    <row r="16" spans="2:8" s="102" customFormat="1" ht="24">
      <c r="B16" s="239" t="s">
        <v>99</v>
      </c>
      <c r="C16" s="282">
        <f>C14+C15</f>
        <v>627000000</v>
      </c>
      <c r="D16" s="282">
        <f>D14+D15</f>
        <v>127498461.91</v>
      </c>
      <c r="E16" s="283">
        <f t="shared" si="0"/>
        <v>20.334682920255183</v>
      </c>
      <c r="F16" s="282"/>
      <c r="G16" s="100"/>
      <c r="H16" s="101"/>
    </row>
    <row r="17" spans="2:8" s="102" customFormat="1" ht="24">
      <c r="B17" s="103" t="s">
        <v>92</v>
      </c>
      <c r="C17" s="242"/>
      <c r="D17" s="120">
        <f>'รายละเอียดรายรับ '!D56</f>
        <v>40831600</v>
      </c>
      <c r="E17" s="243"/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627000000</v>
      </c>
      <c r="D18" s="122">
        <f>D14+D15+D17</f>
        <v>168330061.91</v>
      </c>
      <c r="E18" s="243">
        <f t="shared" si="0"/>
        <v>26.8468998261563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37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03" t="s">
        <v>95</v>
      </c>
      <c r="D32" s="303"/>
      <c r="E32" s="117">
        <f>C18</f>
        <v>627000000</v>
      </c>
      <c r="F32" s="119">
        <v>1</v>
      </c>
      <c r="H32" s="107"/>
    </row>
    <row r="33" spans="3:8" s="102" customFormat="1" ht="24">
      <c r="C33" s="304" t="s">
        <v>94</v>
      </c>
      <c r="D33" s="304"/>
      <c r="E33" s="118">
        <f>D14</f>
        <v>71467241.91</v>
      </c>
      <c r="F33" s="118">
        <f>E14</f>
        <v>12.516154450087566</v>
      </c>
      <c r="H33" s="107"/>
    </row>
    <row r="34" spans="3:8" s="102" customFormat="1" ht="24">
      <c r="C34" s="305" t="s">
        <v>93</v>
      </c>
      <c r="D34" s="305"/>
      <c r="E34" s="123">
        <f>D18</f>
        <v>168330061.91</v>
      </c>
      <c r="F34" s="284">
        <f>E18</f>
        <v>26.8468998261563</v>
      </c>
      <c r="H34" s="107"/>
    </row>
    <row r="35" spans="3:8" s="102" customFormat="1" ht="24">
      <c r="C35" s="301"/>
      <c r="D35" s="301"/>
      <c r="E35" s="301"/>
      <c r="F35" s="301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5:F35"/>
    <mergeCell ref="B3:G3"/>
    <mergeCell ref="C32:D32"/>
    <mergeCell ref="C33:D33"/>
    <mergeCell ref="C34:D34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1">
      <selection activeCell="C11" sqref="C11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7" t="s">
        <v>109</v>
      </c>
      <c r="B1" s="317"/>
      <c r="C1" s="317"/>
      <c r="D1" s="317"/>
      <c r="E1" s="317"/>
      <c r="F1" s="317"/>
      <c r="G1" s="317"/>
    </row>
    <row r="2" spans="1:7" ht="30.75">
      <c r="A2" s="318" t="s">
        <v>108</v>
      </c>
      <c r="B2" s="318"/>
      <c r="C2" s="318"/>
      <c r="D2" s="318"/>
      <c r="E2" s="318"/>
      <c r="F2" s="318"/>
      <c r="G2" s="318"/>
    </row>
    <row r="3" spans="1:7" ht="51" customHeight="1">
      <c r="A3" s="315" t="s">
        <v>83</v>
      </c>
      <c r="B3" s="315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571000000</v>
      </c>
      <c r="D5" s="19">
        <f>'รายละเอียดรายรับ '!D46</f>
        <v>71467241.91</v>
      </c>
      <c r="E5" s="20">
        <f>D5/C5*100</f>
        <v>12.516154450087566</v>
      </c>
      <c r="F5" s="21">
        <f>C5-D5</f>
        <v>499532758.09000003</v>
      </c>
      <c r="G5" s="20">
        <f>100-E5</f>
        <v>87.48384554991243</v>
      </c>
      <c r="I5" s="6"/>
    </row>
    <row r="6" spans="1:9" ht="26.25">
      <c r="A6" s="16"/>
      <c r="B6" s="17" t="s">
        <v>75</v>
      </c>
      <c r="C6" s="19">
        <v>56000000</v>
      </c>
      <c r="D6" s="19">
        <f>'รายละเอียดรายรับ '!D50</f>
        <v>56031220</v>
      </c>
      <c r="E6" s="20">
        <v>100</v>
      </c>
      <c r="F6" s="21">
        <f>C6-D6</f>
        <v>-31220</v>
      </c>
      <c r="G6" s="20">
        <f>100-E6</f>
        <v>0</v>
      </c>
      <c r="I6" s="4"/>
    </row>
    <row r="7" spans="1:9" ht="26.25">
      <c r="A7" s="16"/>
      <c r="B7" s="17" t="s">
        <v>86</v>
      </c>
      <c r="C7" s="23"/>
      <c r="D7" s="24">
        <f>'รายละเอียดรายรับ '!D55</f>
        <v>40831600</v>
      </c>
      <c r="E7" s="20">
        <v>0</v>
      </c>
      <c r="F7" s="25">
        <v>0</v>
      </c>
      <c r="G7" s="26">
        <v>0</v>
      </c>
      <c r="I7" s="4"/>
    </row>
    <row r="8" spans="1:9" ht="26.25">
      <c r="A8" s="27"/>
      <c r="B8" s="28" t="s">
        <v>54</v>
      </c>
      <c r="C8" s="29">
        <f>SUM(C5:C7)</f>
        <v>627000000</v>
      </c>
      <c r="D8" s="30">
        <f>SUM(D5:D7)</f>
        <v>168330061.91</v>
      </c>
      <c r="E8" s="31">
        <f>D8/C8*100</f>
        <v>26.8468998261563</v>
      </c>
      <c r="F8" s="32">
        <f>SUM(F5:F7)</f>
        <v>499501538.09000003</v>
      </c>
      <c r="G8" s="31">
        <f>100-E8</f>
        <v>73.1531001738437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6" t="s">
        <v>0</v>
      </c>
      <c r="B10" s="316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5">
        <v>627000000</v>
      </c>
      <c r="D12" s="47">
        <f>'รายละเอียดรายจ่าย '!C13</f>
        <v>46874991.339999996</v>
      </c>
      <c r="E12" s="89">
        <f>D12/C12*100</f>
        <v>7.476075173843699</v>
      </c>
      <c r="F12" s="47">
        <f>C12-D12</f>
        <v>580125008.66</v>
      </c>
      <c r="G12" s="234">
        <f>100-E12</f>
        <v>92.5239248261563</v>
      </c>
      <c r="I12" s="8"/>
    </row>
    <row r="13" spans="1:9" ht="26.25">
      <c r="A13" s="43"/>
      <c r="B13" s="44" t="s">
        <v>103</v>
      </c>
      <c r="C13" s="45">
        <v>0</v>
      </c>
      <c r="D13" s="46">
        <f>'รายละเอียดรายรับ '!C55</f>
        <v>33626600</v>
      </c>
      <c r="E13" s="89">
        <v>0</v>
      </c>
      <c r="F13" s="47">
        <v>0</v>
      </c>
      <c r="G13" s="234">
        <v>0</v>
      </c>
      <c r="I13" s="6"/>
    </row>
    <row r="14" spans="1:9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4"/>
      <c r="I14" s="8"/>
    </row>
    <row r="15" spans="1:9" ht="26.25">
      <c r="A15" s="52"/>
      <c r="B15" s="53" t="s">
        <v>54</v>
      </c>
      <c r="C15" s="54">
        <f>SUM(C12:C14)</f>
        <v>627000000</v>
      </c>
      <c r="D15" s="55">
        <f>SUM(D12:D14)</f>
        <v>80501591.34</v>
      </c>
      <c r="E15" s="56">
        <f>D15/C15*100</f>
        <v>12.839169272727274</v>
      </c>
      <c r="F15" s="55">
        <f>SUM(F12:F14)</f>
        <v>580125008.66</v>
      </c>
      <c r="G15" s="56">
        <f>100-E15</f>
        <v>87.16083072727272</v>
      </c>
      <c r="I15" s="8"/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110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111</v>
      </c>
      <c r="C18" s="61"/>
      <c r="D18" s="62"/>
      <c r="E18" s="34"/>
      <c r="F18" s="33"/>
      <c r="G18" s="36"/>
      <c r="I18" s="4"/>
    </row>
    <row r="19" spans="1:9" ht="27.75">
      <c r="A19" s="63" t="s">
        <v>112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113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114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6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6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6">
      <selection activeCell="D61" sqref="D61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1406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</cols>
  <sheetData>
    <row r="1" spans="1:11" ht="21.75">
      <c r="A1" s="319" t="s">
        <v>105</v>
      </c>
      <c r="B1" s="319"/>
      <c r="C1" s="319"/>
      <c r="D1" s="319"/>
      <c r="E1" s="319"/>
      <c r="F1" s="319"/>
      <c r="G1" s="67"/>
      <c r="H1" s="67"/>
      <c r="I1" s="67"/>
      <c r="J1" s="67"/>
      <c r="K1" s="127"/>
    </row>
    <row r="2" spans="1:11" ht="19.5" customHeight="1">
      <c r="A2" s="320" t="s">
        <v>0</v>
      </c>
      <c r="B2" s="320" t="s">
        <v>9</v>
      </c>
      <c r="C2" s="320" t="s">
        <v>106</v>
      </c>
      <c r="D2" s="323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21"/>
      <c r="B3" s="321"/>
      <c r="C3" s="321"/>
      <c r="D3" s="324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22"/>
      <c r="B4" s="322"/>
      <c r="C4" s="322"/>
      <c r="D4" s="325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81000000</v>
      </c>
      <c r="C7" s="150">
        <v>3764989.68</v>
      </c>
      <c r="D7" s="150">
        <v>17248323.12</v>
      </c>
      <c r="E7" s="246" t="s">
        <v>80</v>
      </c>
      <c r="F7" s="146">
        <f>D7-B7</f>
        <v>-63751676.879999995</v>
      </c>
      <c r="G7" s="152">
        <f>D7/B7*100</f>
        <v>21.294226074074075</v>
      </c>
      <c r="H7" s="153"/>
      <c r="I7" s="153"/>
      <c r="J7" s="127"/>
      <c r="K7" s="127"/>
    </row>
    <row r="8" spans="1:11" ht="24">
      <c r="A8" s="148" t="s">
        <v>52</v>
      </c>
      <c r="B8" s="149">
        <v>12600000</v>
      </c>
      <c r="C8" s="150">
        <v>912528</v>
      </c>
      <c r="D8" s="150">
        <v>2736716</v>
      </c>
      <c r="E8" s="246" t="s">
        <v>80</v>
      </c>
      <c r="F8" s="146">
        <f>D8-B8</f>
        <v>-9863284</v>
      </c>
      <c r="G8" s="152">
        <f>D8/B8*100</f>
        <v>21.719968253968254</v>
      </c>
      <c r="H8" s="157"/>
      <c r="I8" s="157"/>
      <c r="J8" s="127"/>
      <c r="K8" s="127"/>
    </row>
    <row r="9" spans="1:11" ht="24">
      <c r="A9" s="154" t="s">
        <v>102</v>
      </c>
      <c r="B9" s="155">
        <v>1000000</v>
      </c>
      <c r="C9" s="156">
        <v>215437.13</v>
      </c>
      <c r="D9" s="156">
        <v>661484.65</v>
      </c>
      <c r="E9" s="275" t="s">
        <v>80</v>
      </c>
      <c r="F9" s="191">
        <f>D9-B9</f>
        <v>-338515.35</v>
      </c>
      <c r="G9" s="231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SUM(B7:B9)</f>
        <v>94600000</v>
      </c>
      <c r="C10" s="160">
        <f>SUM(C7:C9)</f>
        <v>4892954.81</v>
      </c>
      <c r="D10" s="161">
        <f>SUM(D7:D9)</f>
        <v>20646523.77</v>
      </c>
      <c r="E10" s="262" t="s">
        <v>80</v>
      </c>
      <c r="F10" s="163">
        <f>SUM(F7:F9)</f>
        <v>-73953476.22999999</v>
      </c>
      <c r="G10" s="164">
        <f>D10/B10*100</f>
        <v>21.825077980972516</v>
      </c>
      <c r="H10" s="165"/>
      <c r="I10" s="165"/>
      <c r="J10" s="159">
        <f>SUM(J7:J8)</f>
        <v>0</v>
      </c>
      <c r="K10" s="161">
        <f>SUM(K7:K8)</f>
        <v>0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540000</v>
      </c>
      <c r="C12" s="150">
        <v>41339</v>
      </c>
      <c r="D12" s="150">
        <v>126631</v>
      </c>
      <c r="E12" s="132" t="s">
        <v>80</v>
      </c>
      <c r="F12" s="146">
        <f>D12-B12</f>
        <v>-413369</v>
      </c>
      <c r="G12" s="152">
        <f>D12/B12*100</f>
        <v>23.450185185185184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57233</v>
      </c>
      <c r="D13" s="150">
        <v>58509</v>
      </c>
      <c r="E13" s="276" t="s">
        <v>80</v>
      </c>
      <c r="F13" s="146">
        <f>D13-B13</f>
        <v>-41491</v>
      </c>
      <c r="G13" s="152">
        <f>D13/B13*100</f>
        <v>58.509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640000</v>
      </c>
      <c r="C14" s="171">
        <f>SUM(C12:C13)</f>
        <v>98572</v>
      </c>
      <c r="D14" s="280">
        <f>SUM(D12:D13)</f>
        <v>185140</v>
      </c>
      <c r="E14" s="276" t="s">
        <v>80</v>
      </c>
      <c r="F14" s="172">
        <f>D14-B14</f>
        <v>-454860</v>
      </c>
      <c r="G14" s="164">
        <f>D14/B14*100</f>
        <v>28.928124999999998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0</v>
      </c>
      <c r="D17" s="150">
        <v>4200</v>
      </c>
      <c r="E17" s="151" t="s">
        <v>80</v>
      </c>
      <c r="F17" s="146">
        <f t="shared" si="0"/>
        <v>-15800</v>
      </c>
      <c r="G17" s="152">
        <f aca="true" t="shared" si="1" ref="G17:G35">D17/B17*100</f>
        <v>21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9000000</v>
      </c>
      <c r="C18" s="150">
        <v>71332.3</v>
      </c>
      <c r="D18" s="150">
        <v>3570513.61</v>
      </c>
      <c r="E18" s="151" t="s">
        <v>80</v>
      </c>
      <c r="F18" s="146">
        <f>D18-B18</f>
        <v>-5429486.390000001</v>
      </c>
      <c r="G18" s="152">
        <f t="shared" si="1"/>
        <v>39.67237344444444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>
        <v>0</v>
      </c>
      <c r="D19" s="150">
        <v>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30000</v>
      </c>
      <c r="C20" s="144">
        <v>5400</v>
      </c>
      <c r="D20" s="150">
        <v>17650</v>
      </c>
      <c r="E20" s="151" t="s">
        <v>80</v>
      </c>
      <c r="F20" s="146">
        <f>D20-B20</f>
        <v>-12350</v>
      </c>
      <c r="G20" s="152">
        <f t="shared" si="1"/>
        <v>58.833333333333336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1500</v>
      </c>
      <c r="D21" s="150">
        <v>49500</v>
      </c>
      <c r="E21" s="151" t="s">
        <v>80</v>
      </c>
      <c r="F21" s="146">
        <f t="shared" si="0"/>
        <v>-150500</v>
      </c>
      <c r="G21" s="152">
        <f t="shared" si="1"/>
        <v>24.75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0</v>
      </c>
      <c r="E22" s="151" t="s">
        <v>80</v>
      </c>
      <c r="F22" s="146">
        <f t="shared" si="0"/>
        <v>-50000</v>
      </c>
      <c r="G22" s="152">
        <f t="shared" si="1"/>
        <v>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9300000</v>
      </c>
      <c r="C23" s="161">
        <f>SUM(C17:C22)</f>
        <v>78232.3</v>
      </c>
      <c r="D23" s="161">
        <f>SUM(D17:D22)</f>
        <v>3641863.61</v>
      </c>
      <c r="E23" s="162" t="s">
        <v>80</v>
      </c>
      <c r="F23" s="172">
        <f t="shared" si="0"/>
        <v>-5658136.390000001</v>
      </c>
      <c r="G23" s="164">
        <f t="shared" si="1"/>
        <v>39.15982376344086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1100000</v>
      </c>
      <c r="C25" s="184">
        <v>94852</v>
      </c>
      <c r="D25" s="185">
        <v>296788</v>
      </c>
      <c r="E25" s="276" t="s">
        <v>80</v>
      </c>
      <c r="F25" s="186">
        <f>D25-B25</f>
        <v>-803212</v>
      </c>
      <c r="G25" s="152">
        <f t="shared" si="1"/>
        <v>26.980727272727272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1100000</v>
      </c>
      <c r="C26" s="181">
        <f>SUM(C25)</f>
        <v>94852</v>
      </c>
      <c r="D26" s="181">
        <f>SUM(D25)</f>
        <v>296788</v>
      </c>
      <c r="E26" s="232" t="s">
        <v>80</v>
      </c>
      <c r="F26" s="172">
        <f aca="true" t="shared" si="2" ref="F26:F31">D26-B26</f>
        <v>-803212</v>
      </c>
      <c r="G26" s="164">
        <f t="shared" si="1"/>
        <v>26.980727272727272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392900</v>
      </c>
      <c r="D28" s="150">
        <v>679300</v>
      </c>
      <c r="E28" s="151" t="s">
        <v>80</v>
      </c>
      <c r="F28" s="146">
        <f t="shared" si="2"/>
        <v>-1320700</v>
      </c>
      <c r="G28" s="152">
        <f t="shared" si="1"/>
        <v>33.965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2003100</v>
      </c>
      <c r="D29" s="150">
        <v>5675500</v>
      </c>
      <c r="E29" s="151" t="s">
        <v>80</v>
      </c>
      <c r="F29" s="146">
        <f t="shared" si="2"/>
        <v>-18324500</v>
      </c>
      <c r="G29" s="152">
        <f t="shared" si="1"/>
        <v>23.647916666666667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0</v>
      </c>
      <c r="D30" s="150">
        <v>200</v>
      </c>
      <c r="E30" s="151" t="s">
        <v>80</v>
      </c>
      <c r="F30" s="146">
        <f t="shared" si="2"/>
        <v>-9800</v>
      </c>
      <c r="G30" s="152">
        <f t="shared" si="1"/>
        <v>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2396000</v>
      </c>
      <c r="D31" s="161">
        <f>SUM(D28:D30)</f>
        <v>6355000</v>
      </c>
      <c r="E31" s="232" t="s">
        <v>80</v>
      </c>
      <c r="F31" s="172">
        <f t="shared" si="2"/>
        <v>-19655000</v>
      </c>
      <c r="G31" s="164">
        <f t="shared" si="1"/>
        <v>24.43291041906959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0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0</v>
      </c>
      <c r="E33" s="276" t="s">
        <v>80</v>
      </c>
      <c r="F33" s="191">
        <f>D33-B33</f>
        <v>-50000</v>
      </c>
      <c r="G33" s="231">
        <f t="shared" si="1"/>
        <v>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0</v>
      </c>
      <c r="E34" s="162" t="s">
        <v>80</v>
      </c>
      <c r="F34" s="172">
        <f>D34-B34</f>
        <v>-50000</v>
      </c>
      <c r="G34" s="164">
        <f t="shared" si="1"/>
        <v>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131700000</v>
      </c>
      <c r="C35" s="171">
        <f>C10+C14+C23+C26+C31+C34</f>
        <v>7560611.109999999</v>
      </c>
      <c r="D35" s="171">
        <f>D10+D14+D23+D26+D31+D34</f>
        <v>31125315.38</v>
      </c>
      <c r="E35" s="162" t="s">
        <v>80</v>
      </c>
      <c r="F35" s="192">
        <f>F10+F14+F23+F31+F34</f>
        <v>-99771472.61999999</v>
      </c>
      <c r="G35" s="193">
        <f t="shared" si="1"/>
        <v>23.633496871678055</v>
      </c>
      <c r="H35" s="194"/>
      <c r="I35" s="194"/>
      <c r="J35" s="159">
        <f>J10+J14+J23+J26+J31+J34</f>
        <v>3931969.11</v>
      </c>
      <c r="K35" s="161">
        <f>K10+K14+K23+K26+K31+K34</f>
        <v>2543392.23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4"/>
      <c r="B36" s="265"/>
      <c r="C36" s="266"/>
      <c r="D36" s="266"/>
      <c r="E36" s="267"/>
      <c r="F36" s="268"/>
      <c r="G36" s="269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0"/>
      <c r="B37" s="196"/>
      <c r="C37" s="271"/>
      <c r="D37" s="271"/>
      <c r="E37" s="272"/>
      <c r="F37" s="273"/>
      <c r="G37" s="274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28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5"/>
      <c r="H39" s="141"/>
      <c r="I39" s="141"/>
      <c r="J39" s="127">
        <f>C40+D40</f>
        <v>0</v>
      </c>
      <c r="K39" s="127"/>
    </row>
    <row r="40" spans="1:14" ht="24">
      <c r="A40" s="148" t="s">
        <v>34</v>
      </c>
      <c r="B40" s="176">
        <v>276700000</v>
      </c>
      <c r="C40" s="201">
        <v>0</v>
      </c>
      <c r="D40" s="201">
        <v>0</v>
      </c>
      <c r="E40" s="151" t="s">
        <v>80</v>
      </c>
      <c r="F40" s="146">
        <f aca="true" t="shared" si="3" ref="F40:F46">D40-B40</f>
        <v>-276700000</v>
      </c>
      <c r="G40" s="235">
        <f aca="true" t="shared" si="4" ref="G40:G46">D40/B40*100</f>
        <v>0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103000000</v>
      </c>
      <c r="C41" s="201">
        <v>20002381.2</v>
      </c>
      <c r="D41" s="201">
        <v>29168263.39</v>
      </c>
      <c r="E41" s="151" t="s">
        <v>80</v>
      </c>
      <c r="F41" s="146">
        <f t="shared" si="3"/>
        <v>-73831736.61</v>
      </c>
      <c r="G41" s="235">
        <f t="shared" si="4"/>
        <v>28.31870232038835</v>
      </c>
      <c r="H41" s="153"/>
      <c r="I41" s="153"/>
      <c r="J41" s="127">
        <v>30217742.5</v>
      </c>
      <c r="K41" s="127">
        <v>0</v>
      </c>
    </row>
    <row r="42" spans="1:11" ht="39.75">
      <c r="A42" s="202" t="s">
        <v>36</v>
      </c>
      <c r="B42" s="203">
        <v>46000000</v>
      </c>
      <c r="C42" s="204">
        <v>3646224.07</v>
      </c>
      <c r="D42" s="204">
        <v>6361319.63</v>
      </c>
      <c r="E42" s="151" t="s">
        <v>80</v>
      </c>
      <c r="F42" s="205">
        <f t="shared" si="3"/>
        <v>-39638680.37</v>
      </c>
      <c r="G42" s="235">
        <f t="shared" si="4"/>
        <v>13.828955717391302</v>
      </c>
      <c r="H42" s="187"/>
      <c r="I42" s="187"/>
      <c r="J42" s="206">
        <v>29624792.74</v>
      </c>
      <c r="K42" s="206">
        <v>533880.14</v>
      </c>
    </row>
    <row r="43" spans="1:11" ht="24">
      <c r="A43" s="148" t="s">
        <v>37</v>
      </c>
      <c r="B43" s="149">
        <v>11200000</v>
      </c>
      <c r="C43" s="150">
        <v>0</v>
      </c>
      <c r="D43" s="150">
        <v>3219105.12</v>
      </c>
      <c r="E43" s="151" t="s">
        <v>80</v>
      </c>
      <c r="F43" s="146">
        <f t="shared" si="3"/>
        <v>-7980894.88</v>
      </c>
      <c r="G43" s="235">
        <f t="shared" si="4"/>
        <v>28.74201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2400000</v>
      </c>
      <c r="C44" s="207">
        <v>0</v>
      </c>
      <c r="D44" s="207">
        <v>1593238.39</v>
      </c>
      <c r="E44" s="151" t="s">
        <v>80</v>
      </c>
      <c r="F44" s="146">
        <f t="shared" si="3"/>
        <v>-806761.6100000001</v>
      </c>
      <c r="G44" s="236">
        <f t="shared" si="4"/>
        <v>66.38493291666666</v>
      </c>
      <c r="H44" s="153"/>
      <c r="I44" s="153"/>
      <c r="J44" s="127">
        <v>793501.06</v>
      </c>
      <c r="K44" s="127">
        <v>0</v>
      </c>
    </row>
    <row r="45" spans="1:14" ht="24">
      <c r="A45" s="261" t="s">
        <v>50</v>
      </c>
      <c r="B45" s="159">
        <f>SUM(B40:B44)</f>
        <v>439300000</v>
      </c>
      <c r="C45" s="171">
        <f>SUM(C40:C44)</f>
        <v>23648605.27</v>
      </c>
      <c r="D45" s="171">
        <f>SUM(D40:D44)</f>
        <v>40341926.53</v>
      </c>
      <c r="E45" s="263" t="s">
        <v>80</v>
      </c>
      <c r="F45" s="172">
        <f t="shared" si="3"/>
        <v>-398958073.47</v>
      </c>
      <c r="G45" s="236">
        <f t="shared" si="4"/>
        <v>9.183229348964261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29" t="s">
        <v>87</v>
      </c>
      <c r="B46" s="247">
        <f>B35+B45</f>
        <v>571000000</v>
      </c>
      <c r="C46" s="248">
        <f>C35+C45</f>
        <v>31209216.38</v>
      </c>
      <c r="D46" s="277">
        <f>D35+D45</f>
        <v>71467241.91</v>
      </c>
      <c r="E46" s="286" t="s">
        <v>80</v>
      </c>
      <c r="F46" s="249">
        <f t="shared" si="3"/>
        <v>-499532758.09000003</v>
      </c>
      <c r="G46" s="279">
        <f t="shared" si="4"/>
        <v>12.516154450087566</v>
      </c>
      <c r="H46" s="165"/>
      <c r="I46" s="165"/>
      <c r="J46" s="159">
        <f>J35+J45</f>
        <v>105392267.49</v>
      </c>
      <c r="K46" s="161">
        <f>K35+K45</f>
        <v>3077272.37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8"/>
      <c r="C47" s="209"/>
      <c r="D47" s="210"/>
      <c r="E47" s="189"/>
      <c r="F47" s="211"/>
      <c r="G47" s="228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151" t="s">
        <v>80</v>
      </c>
      <c r="F48" s="175">
        <f>D48-B48</f>
        <v>0</v>
      </c>
      <c r="G48" s="235"/>
      <c r="H48" s="141"/>
      <c r="I48" s="141"/>
      <c r="J48" s="127"/>
      <c r="K48" s="127"/>
    </row>
    <row r="49" spans="1:11" ht="24">
      <c r="A49" s="148" t="s">
        <v>44</v>
      </c>
      <c r="B49" s="150">
        <v>56000000</v>
      </c>
      <c r="C49" s="150">
        <v>56031220</v>
      </c>
      <c r="D49" s="150">
        <v>56031220</v>
      </c>
      <c r="E49" s="276" t="s">
        <v>77</v>
      </c>
      <c r="F49" s="175"/>
      <c r="G49" s="236">
        <v>100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56000000</v>
      </c>
      <c r="C50" s="161">
        <f>SUM(C49)</f>
        <v>56031220</v>
      </c>
      <c r="D50" s="161">
        <f>SUM(D49)</f>
        <v>56031220</v>
      </c>
      <c r="E50" s="128" t="s">
        <v>77</v>
      </c>
      <c r="F50" s="212"/>
      <c r="G50" s="193">
        <v>100</v>
      </c>
      <c r="H50" s="153"/>
      <c r="I50" s="153"/>
      <c r="J50" s="127"/>
      <c r="K50" s="127"/>
    </row>
    <row r="51" spans="1:11" ht="24">
      <c r="A51" s="229" t="s">
        <v>99</v>
      </c>
      <c r="B51" s="250">
        <f>B46+B50</f>
        <v>627000000</v>
      </c>
      <c r="C51" s="251">
        <f>C46+C50</f>
        <v>87240436.38</v>
      </c>
      <c r="D51" s="252">
        <f>D46+D50</f>
        <v>127498461.91</v>
      </c>
      <c r="E51" s="327" t="s">
        <v>80</v>
      </c>
      <c r="F51" s="253">
        <f>B51-D51</f>
        <v>499501538.09000003</v>
      </c>
      <c r="G51" s="278">
        <f>D51/B51*100</f>
        <v>20.334682920255183</v>
      </c>
      <c r="H51" s="153"/>
      <c r="I51" s="153"/>
      <c r="J51" s="127"/>
      <c r="K51" s="127"/>
    </row>
    <row r="52" spans="1:11" ht="24">
      <c r="A52" s="137" t="s">
        <v>40</v>
      </c>
      <c r="B52" s="213"/>
      <c r="C52" s="139"/>
      <c r="D52" s="150"/>
      <c r="E52" s="189"/>
      <c r="F52" s="211"/>
      <c r="G52" s="228"/>
      <c r="H52" s="141"/>
      <c r="I52" s="141"/>
      <c r="J52" s="127"/>
      <c r="K52" s="127"/>
    </row>
    <row r="53" spans="1:11" ht="24">
      <c r="A53" s="148" t="s">
        <v>13</v>
      </c>
      <c r="B53" s="150">
        <v>0</v>
      </c>
      <c r="C53" s="150">
        <v>0</v>
      </c>
      <c r="D53" s="150">
        <v>0</v>
      </c>
      <c r="E53" s="151" t="s">
        <v>80</v>
      </c>
      <c r="F53" s="211"/>
      <c r="G53" s="235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151" t="s">
        <v>80</v>
      </c>
      <c r="F54" s="175"/>
      <c r="G54" s="235"/>
      <c r="H54" s="141"/>
      <c r="I54" s="141"/>
      <c r="J54" s="127"/>
      <c r="K54" s="127"/>
    </row>
    <row r="55" spans="1:11" ht="24">
      <c r="A55" s="148" t="s">
        <v>55</v>
      </c>
      <c r="B55" s="214">
        <v>0</v>
      </c>
      <c r="C55" s="150">
        <v>33626600</v>
      </c>
      <c r="D55" s="150">
        <v>40831600</v>
      </c>
      <c r="E55" s="263" t="s">
        <v>80</v>
      </c>
      <c r="F55" s="215"/>
      <c r="G55" s="236"/>
      <c r="H55" s="141"/>
      <c r="I55" s="141"/>
      <c r="J55" s="127"/>
      <c r="K55" s="127"/>
    </row>
    <row r="56" spans="1:11" ht="24">
      <c r="A56" s="216" t="s">
        <v>8</v>
      </c>
      <c r="B56" s="166">
        <f>SUM(B53:B55)</f>
        <v>0</v>
      </c>
      <c r="C56" s="217">
        <f>SUM(C53:C55)</f>
        <v>33626600</v>
      </c>
      <c r="D56" s="217">
        <f>SUM(D52:D55)</f>
        <v>40831600</v>
      </c>
      <c r="E56" s="263" t="s">
        <v>80</v>
      </c>
      <c r="F56" s="212"/>
      <c r="G56" s="228"/>
      <c r="H56" s="141"/>
      <c r="I56" s="141"/>
      <c r="J56" s="127"/>
      <c r="K56" s="127"/>
    </row>
    <row r="57" spans="1:11" ht="24.75" thickBot="1">
      <c r="A57" s="218" t="s">
        <v>41</v>
      </c>
      <c r="B57" s="254">
        <f>B46+B50+B56</f>
        <v>627000000</v>
      </c>
      <c r="C57" s="255">
        <f>C46+C50+C56</f>
        <v>120867036.38</v>
      </c>
      <c r="D57" s="256">
        <f>D51+D56</f>
        <v>168330061.91</v>
      </c>
      <c r="E57" s="257" t="s">
        <v>80</v>
      </c>
      <c r="F57" s="258">
        <f>B57-D57</f>
        <v>458669938.09000003</v>
      </c>
      <c r="G57" s="259">
        <f>D57/B57*100</f>
        <v>26.8468998261563</v>
      </c>
      <c r="H57" s="219"/>
      <c r="I57" s="219"/>
      <c r="J57" s="220">
        <f>J46+J50+J56</f>
        <v>105392267.49</v>
      </c>
      <c r="K57" s="220">
        <f>SUM(K46)</f>
        <v>3077272.37</v>
      </c>
    </row>
    <row r="58" spans="1:11" ht="22.5" thickTop="1">
      <c r="A58" s="221"/>
      <c r="B58" s="222"/>
      <c r="C58" s="222"/>
      <c r="D58" s="223"/>
      <c r="E58" s="222"/>
      <c r="F58" s="224"/>
      <c r="G58" s="67"/>
      <c r="H58" s="67"/>
      <c r="I58" s="67"/>
      <c r="J58" s="67"/>
      <c r="K58" s="127"/>
    </row>
    <row r="59" spans="1:11" ht="21.75">
      <c r="A59" s="225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6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27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6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0"/>
      <c r="E66" s="67"/>
      <c r="F66" s="226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6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tabSelected="1" zoomScale="90" zoomScaleNormal="90" zoomScalePageLayoutView="0" workbookViewId="0" topLeftCell="A1">
      <selection activeCell="J3" sqref="J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104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6" ht="23.25" customHeight="1">
      <c r="A3" s="72" t="s">
        <v>11</v>
      </c>
      <c r="B3" s="73">
        <v>42045480</v>
      </c>
      <c r="C3" s="72">
        <v>4828796.42</v>
      </c>
      <c r="D3" s="72">
        <f aca="true" t="shared" si="0" ref="D3:D13">C3/B3*100</f>
        <v>11.484698046020641</v>
      </c>
      <c r="E3" s="74">
        <f aca="true" t="shared" si="1" ref="E3:E11">B3-C3</f>
        <v>37216683.58</v>
      </c>
      <c r="F3" s="75">
        <f aca="true" t="shared" si="2" ref="F3:F11">100-D3</f>
        <v>88.51530195397936</v>
      </c>
    </row>
    <row r="4" spans="1:6" ht="23.25" customHeight="1">
      <c r="A4" s="72" t="s">
        <v>1</v>
      </c>
      <c r="B4" s="73">
        <v>101265520</v>
      </c>
      <c r="C4" s="72">
        <v>17656764.509999998</v>
      </c>
      <c r="D4" s="72">
        <f t="shared" si="0"/>
        <v>17.43610708758519</v>
      </c>
      <c r="E4" s="74">
        <f t="shared" si="1"/>
        <v>83608755.49000001</v>
      </c>
      <c r="F4" s="75">
        <f t="shared" si="2"/>
        <v>82.56389291241481</v>
      </c>
    </row>
    <row r="5" spans="1:10" ht="23.25" customHeight="1">
      <c r="A5" s="72" t="s">
        <v>3</v>
      </c>
      <c r="B5" s="73">
        <v>11318700</v>
      </c>
      <c r="C5" s="72">
        <v>561910.75</v>
      </c>
      <c r="D5" s="72">
        <f t="shared" si="0"/>
        <v>4.964446005283292</v>
      </c>
      <c r="E5" s="74">
        <f t="shared" si="1"/>
        <v>10756789.25</v>
      </c>
      <c r="F5" s="75">
        <f t="shared" si="2"/>
        <v>95.03555399471671</v>
      </c>
      <c r="J5" s="6"/>
    </row>
    <row r="6" spans="1:10" ht="23.25" customHeight="1">
      <c r="A6" s="72" t="s">
        <v>4</v>
      </c>
      <c r="B6" s="73">
        <v>248729000</v>
      </c>
      <c r="C6" s="72">
        <v>12085554.169999998</v>
      </c>
      <c r="D6" s="72">
        <f t="shared" si="0"/>
        <v>4.858924439852208</v>
      </c>
      <c r="E6" s="74">
        <f t="shared" si="1"/>
        <v>236643445.83</v>
      </c>
      <c r="F6" s="75">
        <f t="shared" si="2"/>
        <v>95.1410755601478</v>
      </c>
      <c r="J6" s="6"/>
    </row>
    <row r="7" spans="1:10" ht="23.25" customHeight="1">
      <c r="A7" s="72" t="s">
        <v>5</v>
      </c>
      <c r="B7" s="76">
        <v>33167000</v>
      </c>
      <c r="C7" s="72">
        <v>3203617.68</v>
      </c>
      <c r="D7" s="72">
        <f t="shared" si="0"/>
        <v>9.659051708023036</v>
      </c>
      <c r="E7" s="74">
        <f t="shared" si="1"/>
        <v>29963382.32</v>
      </c>
      <c r="F7" s="75">
        <f t="shared" si="2"/>
        <v>90.34094829197696</v>
      </c>
      <c r="J7" s="6"/>
    </row>
    <row r="8" spans="1:10" ht="23.25" customHeight="1">
      <c r="A8" s="72" t="s">
        <v>6</v>
      </c>
      <c r="B8" s="73">
        <v>27550000</v>
      </c>
      <c r="C8" s="72">
        <v>4162947.8099999996</v>
      </c>
      <c r="D8" s="72">
        <f t="shared" si="0"/>
        <v>15.110518366606168</v>
      </c>
      <c r="E8" s="74">
        <f t="shared" si="1"/>
        <v>23387052.19</v>
      </c>
      <c r="F8" s="75">
        <f t="shared" si="2"/>
        <v>84.88948163339383</v>
      </c>
      <c r="J8" s="6"/>
    </row>
    <row r="9" spans="1:10" ht="23.25" customHeight="1">
      <c r="A9" s="72" t="s">
        <v>7</v>
      </c>
      <c r="B9" s="73">
        <v>53750000</v>
      </c>
      <c r="C9" s="72">
        <v>4350000</v>
      </c>
      <c r="D9" s="72">
        <f t="shared" si="0"/>
        <v>8.093023255813954</v>
      </c>
      <c r="E9" s="74">
        <f t="shared" si="1"/>
        <v>49400000</v>
      </c>
      <c r="F9" s="75">
        <f t="shared" si="2"/>
        <v>91.90697674418604</v>
      </c>
      <c r="J9" s="6"/>
    </row>
    <row r="10" spans="1:10" ht="23.25" customHeight="1">
      <c r="A10" s="72" t="s">
        <v>66</v>
      </c>
      <c r="B10" s="73">
        <v>35297300</v>
      </c>
      <c r="C10" s="72">
        <v>25400</v>
      </c>
      <c r="D10" s="72">
        <f t="shared" si="0"/>
        <v>0.07196017825726048</v>
      </c>
      <c r="E10" s="74">
        <f t="shared" si="1"/>
        <v>35271900</v>
      </c>
      <c r="F10" s="75">
        <f t="shared" si="2"/>
        <v>99.92803982174274</v>
      </c>
      <c r="J10" s="6"/>
    </row>
    <row r="11" spans="1:10" ht="23.25" customHeight="1">
      <c r="A11" s="72" t="s">
        <v>12</v>
      </c>
      <c r="B11" s="73">
        <v>73377000</v>
      </c>
      <c r="C11" s="72">
        <v>0</v>
      </c>
      <c r="D11" s="72">
        <f t="shared" si="0"/>
        <v>0</v>
      </c>
      <c r="E11" s="74">
        <f t="shared" si="1"/>
        <v>73377000</v>
      </c>
      <c r="F11" s="75">
        <f t="shared" si="2"/>
        <v>100</v>
      </c>
      <c r="J11" s="6"/>
    </row>
    <row r="12" spans="1:6" ht="23.25" customHeight="1">
      <c r="A12" s="77" t="s">
        <v>100</v>
      </c>
      <c r="B12" s="73">
        <v>500000</v>
      </c>
      <c r="C12" s="78">
        <v>0</v>
      </c>
      <c r="D12" s="72">
        <f t="shared" si="0"/>
        <v>0</v>
      </c>
      <c r="E12" s="74">
        <f>B13-C12</f>
        <v>627000000</v>
      </c>
      <c r="F12" s="75">
        <v>100</v>
      </c>
    </row>
    <row r="13" spans="1:6" ht="23.25" customHeight="1" thickBot="1">
      <c r="A13" s="36"/>
      <c r="B13" s="81">
        <f>SUM(B3:B12)</f>
        <v>627000000</v>
      </c>
      <c r="C13" s="82">
        <f>SUM(C3:C12)</f>
        <v>46874991.339999996</v>
      </c>
      <c r="D13" s="82">
        <f t="shared" si="0"/>
        <v>7.476075173843699</v>
      </c>
      <c r="E13" s="82">
        <f>B13-C13</f>
        <v>580125008.66</v>
      </c>
      <c r="F13" s="83">
        <f>100-D13</f>
        <v>92.5239248261563</v>
      </c>
    </row>
    <row r="14" spans="1:6" ht="23.25" customHeight="1" thickTop="1">
      <c r="A14" s="67"/>
      <c r="B14" s="67"/>
      <c r="C14" s="67"/>
      <c r="D14" s="67"/>
      <c r="E14" s="67"/>
      <c r="F14" s="67"/>
    </row>
    <row r="15" spans="1:6" ht="24">
      <c r="A15" s="36"/>
      <c r="B15" s="84"/>
      <c r="C15" s="35"/>
      <c r="D15" s="35"/>
      <c r="E15" s="35"/>
      <c r="F15" s="85"/>
    </row>
    <row r="16" spans="1:9" s="88" customFormat="1" ht="24">
      <c r="A16" s="71" t="s">
        <v>0</v>
      </c>
      <c r="B16" s="71" t="s">
        <v>70</v>
      </c>
      <c r="C16" s="71" t="s">
        <v>67</v>
      </c>
      <c r="D16" s="71" t="s">
        <v>64</v>
      </c>
      <c r="E16" s="71" t="s">
        <v>68</v>
      </c>
      <c r="F16" s="71" t="s">
        <v>64</v>
      </c>
      <c r="H16" s="125"/>
      <c r="I16" s="4"/>
    </row>
    <row r="17" spans="1:10" s="88" customFormat="1" ht="24">
      <c r="A17" s="77" t="s">
        <v>69</v>
      </c>
      <c r="B17" s="86">
        <v>212242557.26</v>
      </c>
      <c r="C17" s="72">
        <v>80696528.06</v>
      </c>
      <c r="D17" s="72">
        <f>C17/B17*100</f>
        <v>38.020898872390454</v>
      </c>
      <c r="E17" s="72">
        <f>B17-C17</f>
        <v>131546029.19999999</v>
      </c>
      <c r="F17" s="87">
        <f>100-D17</f>
        <v>61.979101127609546</v>
      </c>
      <c r="H17" s="125"/>
      <c r="I17" s="4"/>
      <c r="J17" s="287"/>
    </row>
    <row r="18" spans="1:6" ht="24">
      <c r="A18" s="77" t="s">
        <v>101</v>
      </c>
      <c r="B18" s="86">
        <v>12500000</v>
      </c>
      <c r="C18" s="72">
        <v>0</v>
      </c>
      <c r="D18" s="72">
        <f>C18/B18*100</f>
        <v>0</v>
      </c>
      <c r="E18" s="72">
        <f>B18-C18</f>
        <v>12500000</v>
      </c>
      <c r="F18" s="87">
        <f>100-D18</f>
        <v>100</v>
      </c>
    </row>
    <row r="19" spans="1:6" ht="21.75">
      <c r="A19" s="67"/>
      <c r="B19" s="67"/>
      <c r="C19" s="67"/>
      <c r="D19" s="67"/>
      <c r="E19" s="67"/>
      <c r="F19" s="67"/>
    </row>
    <row r="20" spans="1:9" s="294" customFormat="1" ht="24">
      <c r="A20" s="33"/>
      <c r="B20" s="33"/>
      <c r="C20" s="33"/>
      <c r="D20" s="33"/>
      <c r="E20" s="33"/>
      <c r="F20" s="33"/>
      <c r="H20" s="295"/>
      <c r="I20" s="295"/>
    </row>
    <row r="21" spans="1:9" s="290" customFormat="1" ht="27.75">
      <c r="A21" s="293"/>
      <c r="B21" s="326"/>
      <c r="C21" s="326"/>
      <c r="D21" s="288"/>
      <c r="E21" s="288"/>
      <c r="F21" s="288"/>
      <c r="H21" s="291"/>
      <c r="I21" s="291"/>
    </row>
    <row r="22" spans="1:9" s="290" customFormat="1" ht="27.75">
      <c r="A22" s="288"/>
      <c r="B22" s="288"/>
      <c r="C22" s="288"/>
      <c r="D22" s="292"/>
      <c r="E22" s="288"/>
      <c r="F22" s="288"/>
      <c r="H22" s="291"/>
      <c r="I22" s="291"/>
    </row>
    <row r="23" spans="1:9" s="290" customFormat="1" ht="27.75">
      <c r="A23" s="288"/>
      <c r="B23" s="288"/>
      <c r="C23" s="288"/>
      <c r="D23" s="289"/>
      <c r="E23" s="288"/>
      <c r="F23" s="288"/>
      <c r="H23" s="291"/>
      <c r="I23" s="291"/>
    </row>
    <row r="24" spans="1:9" s="290" customFormat="1" ht="27.75">
      <c r="A24" s="288"/>
      <c r="B24" s="288"/>
      <c r="C24" s="292"/>
      <c r="D24" s="288"/>
      <c r="E24" s="288"/>
      <c r="F24" s="288"/>
      <c r="H24" s="291"/>
      <c r="I24" s="291"/>
    </row>
    <row r="25" spans="1:9" s="290" customFormat="1" ht="27.75">
      <c r="A25" s="288"/>
      <c r="B25" s="288"/>
      <c r="C25" s="296"/>
      <c r="D25" s="288"/>
      <c r="E25" s="288"/>
      <c r="F25" s="288"/>
      <c r="H25" s="291"/>
      <c r="I25" s="291"/>
    </row>
    <row r="26" spans="8:9" s="290" customFormat="1" ht="25.5">
      <c r="H26" s="291"/>
      <c r="I26" s="291"/>
    </row>
  </sheetData>
  <sheetProtection/>
  <mergeCells count="1">
    <mergeCell ref="B21:C21"/>
  </mergeCells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2014-01-08T03:42:12Z</cp:lastPrinted>
  <dcterms:created xsi:type="dcterms:W3CDTF">2004-11-04T07:29:04Z</dcterms:created>
  <dcterms:modified xsi:type="dcterms:W3CDTF">2014-01-08T03:42:20Z</dcterms:modified>
  <cp:category/>
  <cp:version/>
  <cp:contentType/>
  <cp:contentStatus/>
</cp:coreProperties>
</file>