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4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state="hidden" r:id="rId4"/>
    <sheet name="รายละเอียดรายจ่าย " sheetId="5" r:id="rId5"/>
    <sheet name="Sheet1" sheetId="6" r:id="rId6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<sst xmlns="http://schemas.openxmlformats.org/spreadsheetml/2006/main" count="212" uniqueCount="116">
  <si>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</si>
  <si>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</si>
  <si>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</si>
  <si>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</si>
  <si>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</si>
  <si>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</si>
  <si>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</si>
  <si>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</si>
  <si>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</si>
  <si>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</si>
  <si>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</si>
  <si>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</si>
  <si>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</si>
  <si>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</si>
  <si>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</si>
  <si>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</si>
  <si>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</si>
  <si>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</si>
  <si>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</si>
  <si>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</si>
  <si>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</si>
  <si>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</si>
  <si>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</si>
  <si>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</si>
  <si>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</si>
  <si>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</si>
  <si>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</si>
  <si>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</si>
  <si>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</si>
  <si>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</si>
  <si>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</si>
  <si>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</si>
  <si>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</si>
  <si>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</si>
  <si>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</si>
  <si>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</si>
  <si>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</si>
  <si>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</si>
  <si>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</si>
  <si>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</si>
  <si>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</si>
  <si>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</si>
  <si>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</si>
  <si>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</si>
  <si>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</si>
  <si>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</si>
  <si>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</si>
  <si>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</si>
  <si>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</si>
  <si>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</si>
  <si>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</si>
  <si>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</si>
  <si>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</si>
  <si>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</si>
  <si>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</si>
  <si>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</si>
  <si>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</si>
  <si>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</si>
  <si>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</si>
  <si>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</si>
  <si>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</si>
  <si>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</si>
  <si>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</si>
  <si>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</si>
  <si>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</si>
  <si>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</si>
  <si>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</si>
  <si>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</si>
  <si>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</si>
  <si>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</si>
  <si>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</si>
  <si>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</si>
  <si>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</si>
  <si>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</si>
  <si>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</si>
  <si>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</si>
  <si>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</si>
  <si>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</si>
  <si>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</si>
  <si>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</si>
  <si>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</si>
  <si>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</si>
  <si>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</si>
  <si>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</si>
  <si>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</si>
  <si>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</si>
  <si>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</si>
  <si>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</si>
  <si>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</si>
  <si>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</si>
  <si>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</si>
  <si>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</si>
  <si>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</si>
  <si>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</si>
  <si>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</si>
  <si>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</si>
  <si>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</si>
  <si>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</si>
  <si>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</si>
  <si>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</si>
  <si>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</si>
  <si>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</si>
  <si>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สรุปรายรับขององค์การบริหารส่วนจังหวัดสุพรรณบุรี</t>
  </si>
  <si>
    <t xml:space="preserve">5. รายรับจริงมากกว่ารายจ่ายจริง เป็นเงิน 116,173,868.43 บาท 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</si>
  <si>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</si>
  <si>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</si>
  <si>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</si>
  <si>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>รายงานการรับเงินรายได้ขององค์การบริหารส่วนจังหวัดสุพรรณบุรี     ข้อมูล ณ วันที่ 31 กรกฎาคม 2555</t>
  </si>
  <si>
    <t>เดือน (31 ก.ค. 55)</t>
  </si>
  <si>
    <t>จ่ายจากเงินรายได้  ณ  วันที่  31 ก.ค. 2555</t>
  </si>
  <si>
    <t>ณ วันที่ 31 กรกฎาคม  2555</t>
  </si>
  <si>
    <t>ณ   วันที่ 31 กรกฎาคม 2555</t>
  </si>
  <si>
    <t xml:space="preserve">4. การเบิกจ่ายเงิน ประมาณการรายจ่าย จำนวน 530,000,000 บาท เบิกจ่ายแล้วจำนวน 285,384,157.85 บาท </t>
  </si>
  <si>
    <t>คิดร้อยละ 53.85 งบประมาณคงเหลือ 244,615,842.20 บาท</t>
  </si>
  <si>
    <t xml:space="preserve">3. เงินรายรับ ประมาณการรายรับไว้ทั้งสิ้น 530,000,000 บาท รับแต่ต้นปี จำนวน 467,685,233.33 บาท   </t>
  </si>
  <si>
    <t xml:space="preserve">คิดเป็นร้อยละ 88.24  ต่ำกว่าประมาณการ 62,314,766.67 บาท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</si>
</sst>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  <numFmt numFmtId="220" formatCode="0.0%"/>
  </numFmts>
  <fonts count="51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7" borderId="3" applyNumberFormat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4" applyNumberFormat="0" applyAlignment="0" applyProtection="0"/>
    <xf numFmtId="0" fontId="28" fillId="18" borderId="0" applyNumberFormat="0" applyBorder="0" applyAlignment="0" applyProtection="0"/>
    <xf numFmtId="0" fontId="29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0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0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2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2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2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2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4" fillId="0" borderId="0" xfId="51" applyFont="1" applyFill="1">
      <alignment/>
      <protection/>
    </xf>
    <xf numFmtId="0" fontId="35" fillId="0" borderId="0" xfId="51" applyFont="1" applyFill="1">
      <alignment/>
      <protection/>
    </xf>
    <xf numFmtId="0" fontId="37" fillId="0" borderId="0" xfId="51" applyFont="1" applyFill="1" applyAlignment="1">
      <alignment/>
      <protection/>
    </xf>
    <xf numFmtId="0" fontId="38" fillId="0" borderId="0" xfId="51" applyFont="1" applyFill="1" applyAlignment="1">
      <alignment/>
      <protection/>
    </xf>
    <xf numFmtId="0" fontId="38" fillId="0" borderId="34" xfId="51" applyFont="1" applyFill="1" applyBorder="1" applyAlignment="1">
      <alignment horizontal="center"/>
      <protection/>
    </xf>
    <xf numFmtId="0" fontId="40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39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1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39" fillId="5" borderId="36" xfId="51" applyFont="1" applyFill="1" applyBorder="1">
      <alignment/>
      <protection/>
    </xf>
    <xf numFmtId="0" fontId="42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1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4" fillId="0" borderId="0" xfId="51" applyFont="1" applyFill="1">
      <alignment/>
      <protection/>
    </xf>
    <xf numFmtId="0" fontId="43" fillId="0" borderId="0" xfId="51" applyFont="1" applyFill="1">
      <alignment/>
      <protection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2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3" fontId="46" fillId="0" borderId="11" xfId="35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43" fontId="45" fillId="0" borderId="41" xfId="35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5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4" fontId="46" fillId="0" borderId="41" xfId="35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2" fillId="0" borderId="41" xfId="35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46" fillId="0" borderId="43" xfId="35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4" fontId="45" fillId="0" borderId="10" xfId="35" applyNumberFormat="1" applyFont="1" applyBorder="1" applyAlignment="1">
      <alignment horizontal="right" vertical="center"/>
    </xf>
    <xf numFmtId="43" fontId="45" fillId="0" borderId="10" xfId="35" applyNumberFormat="1" applyFont="1" applyBorder="1" applyAlignment="1">
      <alignment horizontal="right" vertical="center"/>
    </xf>
    <xf numFmtId="43" fontId="45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6" fillId="0" borderId="10" xfId="35" applyNumberFormat="1" applyFont="1" applyBorder="1" applyAlignment="1">
      <alignment/>
    </xf>
    <xf numFmtId="43" fontId="12" fillId="0" borderId="10" xfId="35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4" fontId="45" fillId="0" borderId="11" xfId="35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" fontId="6" fillId="0" borderId="41" xfId="35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198" fontId="45" fillId="0" borderId="10" xfId="35" applyNumberFormat="1" applyFont="1" applyBorder="1" applyAlignment="1">
      <alignment horizontal="right" vertical="center"/>
    </xf>
    <xf numFmtId="4" fontId="46" fillId="0" borderId="45" xfId="35" applyNumberFormat="1" applyFont="1" applyBorder="1" applyAlignment="1">
      <alignment/>
    </xf>
    <xf numFmtId="43" fontId="46" fillId="0" borderId="11" xfId="35" applyFont="1" applyBorder="1" applyAlignment="1" quotePrefix="1">
      <alignment horizontal="right"/>
    </xf>
    <xf numFmtId="204" fontId="45" fillId="0" borderId="41" xfId="35" applyNumberFormat="1" applyFont="1" applyBorder="1" applyAlignment="1">
      <alignment horizontal="right"/>
    </xf>
    <xf numFmtId="43" fontId="46" fillId="0" borderId="42" xfId="35" applyFont="1" applyBorder="1" applyAlignment="1">
      <alignment/>
    </xf>
    <xf numFmtId="204" fontId="46" fillId="0" borderId="41" xfId="35" applyNumberFormat="1" applyFont="1" applyBorder="1" applyAlignment="1" quotePrefix="1">
      <alignment horizontal="right"/>
    </xf>
    <xf numFmtId="204" fontId="46" fillId="0" borderId="43" xfId="35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4" fontId="45" fillId="0" borderId="11" xfId="35" applyNumberFormat="1" applyFont="1" applyBorder="1" applyAlignment="1">
      <alignment horizontal="right" vertical="center"/>
    </xf>
    <xf numFmtId="198" fontId="45" fillId="0" borderId="11" xfId="35" applyNumberFormat="1" applyFont="1" applyBorder="1" applyAlignment="1">
      <alignment horizontal="right" vertical="center"/>
    </xf>
    <xf numFmtId="43" fontId="45" fillId="0" borderId="11" xfId="35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4" fontId="45" fillId="0" borderId="43" xfId="35" applyNumberFormat="1" applyFont="1" applyBorder="1" applyAlignment="1">
      <alignment horizontal="right" vertical="center"/>
    </xf>
    <xf numFmtId="198" fontId="46" fillId="0" borderId="43" xfId="35" applyNumberFormat="1" applyFont="1" applyBorder="1" applyAlignment="1">
      <alignment horizontal="right" vertical="center"/>
    </xf>
    <xf numFmtId="43" fontId="46" fillId="0" borderId="41" xfId="35" applyFont="1" applyBorder="1" applyAlignment="1">
      <alignment horizontal="right" vertical="center"/>
    </xf>
    <xf numFmtId="4" fontId="46" fillId="0" borderId="42" xfId="35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7" fillId="0" borderId="0" xfId="0" applyNumberFormat="1" applyFont="1" applyBorder="1" applyAlignment="1">
      <alignment/>
    </xf>
    <xf numFmtId="43" fontId="46" fillId="0" borderId="11" xfId="35" applyFont="1" applyBorder="1" applyAlignment="1">
      <alignment horizontal="right"/>
    </xf>
    <xf numFmtId="4" fontId="46" fillId="0" borderId="44" xfId="35" applyNumberFormat="1" applyFont="1" applyBorder="1" applyAlignment="1">
      <alignment/>
    </xf>
    <xf numFmtId="4" fontId="45" fillId="0" borderId="45" xfId="35" applyNumberFormat="1" applyFont="1" applyBorder="1" applyAlignment="1">
      <alignment horizontal="right" vertical="center"/>
    </xf>
    <xf numFmtId="43" fontId="12" fillId="26" borderId="10" xfId="35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4" fontId="45" fillId="0" borderId="0" xfId="35" applyNumberFormat="1" applyFont="1" applyBorder="1" applyAlignment="1">
      <alignment horizontal="right" vertical="center"/>
    </xf>
    <xf numFmtId="43" fontId="45" fillId="0" borderId="0" xfId="35" applyFont="1" applyBorder="1" applyAlignment="1">
      <alignment horizontal="right" vertical="center"/>
    </xf>
    <xf numFmtId="204" fontId="46" fillId="0" borderId="41" xfId="35" applyNumberFormat="1" applyFont="1" applyBorder="1" applyAlignment="1">
      <alignment/>
    </xf>
    <xf numFmtId="43" fontId="46" fillId="0" borderId="41" xfId="35" applyFont="1" applyBorder="1" applyAlignment="1">
      <alignment/>
    </xf>
    <xf numFmtId="43" fontId="46" fillId="0" borderId="41" xfId="35" applyFont="1" applyBorder="1" applyAlignment="1" quotePrefix="1">
      <alignment/>
    </xf>
    <xf numFmtId="43" fontId="46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4" fontId="46" fillId="0" borderId="41" xfId="35" applyNumberFormat="1" applyFont="1" applyBorder="1" applyAlignment="1">
      <alignment horizontal="right" vertical="center"/>
    </xf>
    <xf numFmtId="43" fontId="46" fillId="0" borderId="41" xfId="35" applyNumberFormat="1" applyFont="1" applyBorder="1" applyAlignment="1">
      <alignment horizontal="center" vertical="center"/>
    </xf>
    <xf numFmtId="4" fontId="46" fillId="0" borderId="42" xfId="35" applyNumberFormat="1" applyFont="1" applyBorder="1" applyAlignment="1">
      <alignment horizontal="right" vertical="center"/>
    </xf>
    <xf numFmtId="43" fontId="12" fillId="0" borderId="0" xfId="35" applyFont="1" applyAlignment="1">
      <alignment horizontal="right" vertical="center"/>
    </xf>
    <xf numFmtId="43" fontId="46" fillId="0" borderId="41" xfId="35" applyNumberFormat="1" applyFont="1" applyBorder="1" applyAlignment="1">
      <alignment horizontal="right" vertical="center"/>
    </xf>
    <xf numFmtId="0" fontId="45" fillId="0" borderId="10" xfId="0" applyFont="1" applyBorder="1" applyAlignment="1">
      <alignment/>
    </xf>
    <xf numFmtId="204" fontId="45" fillId="0" borderId="11" xfId="35" applyNumberFormat="1" applyFont="1" applyBorder="1" applyAlignment="1" quotePrefix="1">
      <alignment horizontal="right"/>
    </xf>
    <xf numFmtId="43" fontId="45" fillId="0" borderId="11" xfId="35" applyFont="1" applyBorder="1" applyAlignment="1" quotePrefix="1">
      <alignment horizontal="right"/>
    </xf>
    <xf numFmtId="43" fontId="45" fillId="0" borderId="11" xfId="35" applyFont="1" applyBorder="1" applyAlignment="1" quotePrefix="1">
      <alignment/>
    </xf>
    <xf numFmtId="3" fontId="46" fillId="0" borderId="42" xfId="35" applyNumberFormat="1" applyFont="1" applyBorder="1" applyAlignment="1">
      <alignment/>
    </xf>
    <xf numFmtId="43" fontId="46" fillId="0" borderId="45" xfId="35" applyFont="1" applyBorder="1" applyAlignment="1">
      <alignment/>
    </xf>
    <xf numFmtId="204" fontId="46" fillId="0" borderId="11" xfId="35" applyNumberFormat="1" applyFont="1" applyBorder="1" applyAlignment="1">
      <alignment/>
    </xf>
    <xf numFmtId="204" fontId="45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6" fillId="0" borderId="44" xfId="35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43" fontId="45" fillId="0" borderId="11" xfId="35" applyFont="1" applyBorder="1" applyAlignment="1">
      <alignment horizontal="right"/>
    </xf>
    <xf numFmtId="204" fontId="6" fillId="0" borderId="11" xfId="35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204" fontId="45" fillId="0" borderId="47" xfId="35" applyNumberFormat="1" applyFont="1" applyBorder="1" applyAlignment="1">
      <alignment horizontal="right" vertical="center"/>
    </xf>
    <xf numFmtId="198" fontId="45" fillId="0" borderId="47" xfId="35" applyNumberFormat="1" applyFont="1" applyBorder="1" applyAlignment="1">
      <alignment horizontal="right" vertical="center"/>
    </xf>
    <xf numFmtId="4" fontId="45" fillId="0" borderId="48" xfId="35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43" fontId="45" fillId="0" borderId="47" xfId="35" applyFont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43" fontId="46" fillId="0" borderId="0" xfId="35" applyFont="1" applyBorder="1" applyAlignment="1">
      <alignment/>
    </xf>
    <xf numFmtId="4" fontId="46" fillId="0" borderId="0" xfId="35" applyNumberFormat="1" applyFont="1" applyAlignment="1">
      <alignment/>
    </xf>
    <xf numFmtId="0" fontId="49" fillId="0" borderId="0" xfId="0" applyFont="1" applyAlignment="1">
      <alignment/>
    </xf>
    <xf numFmtId="43" fontId="12" fillId="0" borderId="0" xfId="0" applyNumberFormat="1" applyFont="1" applyAlignment="1">
      <alignment/>
    </xf>
    <xf numFmtId="43" fontId="46" fillId="0" borderId="0" xfId="35" applyFont="1" applyBorder="1" applyAlignment="1">
      <alignment horizontal="right"/>
    </xf>
    <xf numFmtId="43" fontId="12" fillId="26" borderId="11" xfId="35" applyFont="1" applyFill="1" applyBorder="1" applyAlignment="1">
      <alignment horizontal="center"/>
    </xf>
    <xf numFmtId="43" fontId="12" fillId="26" borderId="47" xfId="35" applyFont="1" applyFill="1" applyBorder="1" applyAlignment="1">
      <alignment horizontal="center"/>
    </xf>
    <xf numFmtId="0" fontId="48" fillId="0" borderId="10" xfId="0" applyFont="1" applyBorder="1" applyAlignment="1">
      <alignment/>
    </xf>
    <xf numFmtId="4" fontId="45" fillId="0" borderId="10" xfId="35" applyNumberFormat="1" applyFont="1" applyBorder="1" applyAlignment="1">
      <alignment horizontal="right" vertical="center"/>
    </xf>
    <xf numFmtId="4" fontId="45" fillId="0" borderId="47" xfId="35" applyNumberFormat="1" applyFont="1" applyBorder="1" applyAlignment="1">
      <alignment horizontal="right" vertical="center"/>
    </xf>
    <xf numFmtId="43" fontId="12" fillId="0" borderId="11" xfId="35" applyFont="1" applyBorder="1" applyAlignment="1">
      <alignment horizontal="center"/>
    </xf>
    <xf numFmtId="43" fontId="12" fillId="0" borderId="43" xfId="35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43" fontId="6" fillId="3" borderId="49" xfId="35" applyFont="1" applyFill="1" applyBorder="1" applyAlignment="1">
      <alignment horizontal="center" vertical="center"/>
    </xf>
    <xf numFmtId="10" fontId="6" fillId="25" borderId="0" xfId="51" applyNumberFormat="1" applyFont="1" applyFill="1" applyAlignment="1">
      <alignment/>
      <protection/>
    </xf>
    <xf numFmtId="2" fontId="9" fillId="0" borderId="27" xfId="35" applyNumberFormat="1" applyFont="1" applyBorder="1" applyAlignment="1">
      <alignment horizontal="center"/>
    </xf>
    <xf numFmtId="43" fontId="12" fillId="26" borderId="41" xfId="35" applyFont="1" applyFill="1" applyBorder="1" applyAlignment="1">
      <alignment horizontal="center"/>
    </xf>
    <xf numFmtId="43" fontId="12" fillId="26" borderId="43" xfId="35" applyFont="1" applyFill="1" applyBorder="1" applyAlignment="1">
      <alignment horizontal="center"/>
    </xf>
    <xf numFmtId="43" fontId="6" fillId="0" borderId="50" xfId="35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50" fillId="28" borderId="36" xfId="51" applyFont="1" applyFill="1" applyBorder="1" applyAlignment="1">
      <alignment horizontal="center"/>
      <protection/>
    </xf>
    <xf numFmtId="198" fontId="6" fillId="7" borderId="39" xfId="50" applyNumberFormat="1" applyFont="1" applyFill="1" applyBorder="1">
      <alignment/>
      <protection/>
    </xf>
    <xf numFmtId="43" fontId="6" fillId="24" borderId="49" xfId="35" applyFont="1" applyFill="1" applyBorder="1" applyAlignment="1">
      <alignment/>
    </xf>
    <xf numFmtId="43" fontId="6" fillId="7" borderId="35" xfId="35" applyFont="1" applyFill="1" applyBorder="1" applyAlignment="1">
      <alignment/>
    </xf>
    <xf numFmtId="43" fontId="6" fillId="3" borderId="51" xfId="35" applyFont="1" applyFill="1" applyBorder="1" applyAlignment="1">
      <alignment horizontal="center" vertical="center"/>
    </xf>
    <xf numFmtId="43" fontId="6" fillId="7" borderId="49" xfId="35" applyFont="1" applyFill="1" applyBorder="1" applyAlignment="1">
      <alignment/>
    </xf>
    <xf numFmtId="43" fontId="6" fillId="25" borderId="49" xfId="35" applyFont="1" applyFill="1" applyBorder="1" applyAlignment="1">
      <alignment/>
    </xf>
    <xf numFmtId="198" fontId="6" fillId="29" borderId="51" xfId="50" applyNumberFormat="1" applyFont="1" applyFill="1" applyBorder="1">
      <alignment/>
      <protection/>
    </xf>
    <xf numFmtId="43" fontId="6" fillId="29" borderId="51" xfId="35" applyFont="1" applyFill="1" applyBorder="1" applyAlignment="1">
      <alignment/>
    </xf>
    <xf numFmtId="43" fontId="6" fillId="29" borderId="51" xfId="35" applyFont="1" applyFill="1" applyBorder="1" applyAlignment="1">
      <alignment horizontal="center" vertical="center"/>
    </xf>
    <xf numFmtId="43" fontId="6" fillId="29" borderId="38" xfId="35" applyFont="1" applyFill="1" applyBorder="1" applyAlignment="1">
      <alignment/>
    </xf>
    <xf numFmtId="49" fontId="6" fillId="0" borderId="41" xfId="35" applyNumberFormat="1" applyFont="1" applyBorder="1" applyAlignment="1">
      <alignment horizontal="right" vertical="center" wrapText="1"/>
    </xf>
    <xf numFmtId="0" fontId="36" fillId="7" borderId="0" xfId="51" applyFont="1" applyFill="1" applyAlignment="1">
      <alignment horizontal="center"/>
      <protection/>
    </xf>
    <xf numFmtId="0" fontId="39" fillId="5" borderId="52" xfId="51" applyFont="1" applyFill="1" applyBorder="1" applyAlignment="1">
      <alignment horizontal="center" vertical="center"/>
      <protection/>
    </xf>
    <xf numFmtId="0" fontId="39" fillId="5" borderId="53" xfId="51" applyFont="1" applyFill="1" applyBorder="1" applyAlignment="1">
      <alignment horizontal="center" vertical="center"/>
      <protection/>
    </xf>
    <xf numFmtId="0" fontId="6" fillId="7" borderId="52" xfId="51" applyFont="1" applyFill="1" applyBorder="1" applyAlignment="1">
      <alignment horizontal="center" vertical="center"/>
      <protection/>
    </xf>
    <xf numFmtId="0" fontId="6" fillId="7" borderId="53" xfId="51" applyFont="1" applyFill="1" applyBorder="1" applyAlignment="1">
      <alignment horizontal="center" vertical="center"/>
      <protection/>
    </xf>
    <xf numFmtId="0" fontId="6" fillId="24" borderId="52" xfId="51" applyFont="1" applyFill="1" applyBorder="1" applyAlignment="1">
      <alignment horizontal="center" vertical="center"/>
      <protection/>
    </xf>
    <xf numFmtId="0" fontId="6" fillId="24" borderId="53" xfId="51" applyFont="1" applyFill="1" applyBorder="1" applyAlignment="1">
      <alignment horizontal="center" vertical="center"/>
      <protection/>
    </xf>
    <xf numFmtId="0" fontId="6" fillId="4" borderId="52" xfId="51" applyFont="1" applyFill="1" applyBorder="1" applyAlignment="1">
      <alignment horizontal="center" vertical="center"/>
      <protection/>
    </xf>
    <xf numFmtId="0" fontId="6" fillId="4" borderId="53" xfId="51" applyFont="1" applyFill="1" applyBorder="1" applyAlignment="1">
      <alignment horizontal="center" vertical="center"/>
      <protection/>
    </xf>
    <xf numFmtId="0" fontId="6" fillId="25" borderId="54" xfId="51" applyFont="1" applyFill="1" applyBorder="1" applyAlignment="1">
      <alignment horizontal="center" vertical="center"/>
      <protection/>
    </xf>
    <xf numFmtId="0" fontId="6" fillId="25" borderId="55" xfId="51" applyFont="1" applyFill="1" applyBorder="1" applyAlignment="1">
      <alignment horizontal="center" vertical="center"/>
      <protection/>
    </xf>
    <xf numFmtId="0" fontId="7" fillId="3" borderId="52" xfId="51" applyFont="1" applyFill="1" applyBorder="1" applyAlignment="1">
      <alignment horizontal="center" vertical="center"/>
      <protection/>
    </xf>
    <xf numFmtId="0" fontId="7" fillId="3" borderId="53" xfId="51" applyFont="1" applyFill="1" applyBorder="1" applyAlignment="1">
      <alignment horizontal="center" vertical="center"/>
      <protection/>
    </xf>
    <xf numFmtId="0" fontId="6" fillId="8" borderId="0" xfId="51" applyFont="1" applyFill="1" applyAlignment="1">
      <alignment horizontal="left"/>
      <protection/>
    </xf>
    <xf numFmtId="0" fontId="36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43" fontId="12" fillId="0" borderId="11" xfId="35" applyFont="1" applyBorder="1" applyAlignment="1">
      <alignment horizontal="center" vertical="center"/>
    </xf>
    <xf numFmtId="43" fontId="12" fillId="0" borderId="41" xfId="35" applyFont="1" applyBorder="1" applyAlignment="1">
      <alignment horizontal="center" vertical="center"/>
    </xf>
    <xf numFmtId="43" fontId="12" fillId="0" borderId="43" xfId="35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6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7">
      <selection activeCell="E36" sqref="E36"/>
    </sheetView>
  </sheetViews>
  <sheetFormatPr defaultColWidth="9.140625" defaultRowHeight="20.25"/>
  <cols>
    <col min="1" max="1" width="9.140625" style="93" customWidth="1"/>
    <col min="2" max="2" width="38.57421875" style="93" customWidth="1"/>
    <col min="3" max="3" width="19.7109375" style="93" customWidth="1"/>
    <col min="4" max="4" width="21.00390625" style="93" customWidth="1"/>
    <col min="5" max="5" width="17.57421875" style="93" customWidth="1"/>
    <col min="6" max="6" width="23.140625" style="93" customWidth="1"/>
    <col min="7" max="7" width="18.421875" style="93" customWidth="1"/>
    <col min="8" max="8" width="23.8515625" style="94" customWidth="1"/>
    <col min="9" max="16384" width="9.140625" style="93" customWidth="1"/>
  </cols>
  <sheetData>
    <row r="1" ht="17.25" customHeight="1"/>
    <row r="2" spans="2:7" ht="25.5" customHeight="1">
      <c r="B2" s="272" t="s">
        <v>102</v>
      </c>
      <c r="C2" s="272"/>
      <c r="D2" s="272"/>
      <c r="E2" s="272"/>
      <c r="F2" s="272"/>
      <c r="G2" s="272"/>
    </row>
    <row r="3" spans="2:11" ht="27.75" customHeight="1">
      <c r="B3" s="286" t="s">
        <v>110</v>
      </c>
      <c r="C3" s="286"/>
      <c r="D3" s="286"/>
      <c r="E3" s="286"/>
      <c r="F3" s="286"/>
      <c r="G3" s="286"/>
      <c r="H3" s="95"/>
      <c r="I3" s="96"/>
      <c r="J3" s="96"/>
      <c r="K3" s="96"/>
    </row>
    <row r="4" spans="2:11" ht="12" customHeight="1">
      <c r="B4" s="97"/>
      <c r="C4" s="97"/>
      <c r="D4" s="97"/>
      <c r="E4" s="97"/>
      <c r="F4" s="97"/>
      <c r="G4" s="97"/>
      <c r="H4" s="95"/>
      <c r="I4" s="96"/>
      <c r="J4" s="96"/>
      <c r="K4" s="96"/>
    </row>
    <row r="5" spans="2:8" s="99" customFormat="1" ht="24">
      <c r="B5" s="273" t="s">
        <v>0</v>
      </c>
      <c r="C5" s="275" t="s">
        <v>92</v>
      </c>
      <c r="D5" s="281" t="s">
        <v>43</v>
      </c>
      <c r="E5" s="283" t="s">
        <v>93</v>
      </c>
      <c r="F5" s="277" t="s">
        <v>68</v>
      </c>
      <c r="G5" s="279" t="s">
        <v>94</v>
      </c>
      <c r="H5" s="98"/>
    </row>
    <row r="6" spans="2:8" s="99" customFormat="1" ht="24">
      <c r="B6" s="274"/>
      <c r="C6" s="276"/>
      <c r="D6" s="282"/>
      <c r="E6" s="284"/>
      <c r="F6" s="278"/>
      <c r="G6" s="280"/>
      <c r="H6" s="98"/>
    </row>
    <row r="7" spans="2:8" s="105" customFormat="1" ht="24">
      <c r="B7" s="100" t="s">
        <v>16</v>
      </c>
      <c r="C7" s="119">
        <v>79800000</v>
      </c>
      <c r="D7" s="124">
        <f>รายละเอียดรายรับ!D9</f>
        <v>77023871.54</v>
      </c>
      <c r="E7" s="101">
        <f aca="true" t="shared" si="0" ref="E7:E18">D7/C7*100</f>
        <v>96.52114228070177</v>
      </c>
      <c r="F7" s="102">
        <f>C7-D7</f>
        <v>2776128.4599999934</v>
      </c>
      <c r="G7" s="103"/>
      <c r="H7" s="104"/>
    </row>
    <row r="8" spans="2:8" s="105" customFormat="1" ht="24">
      <c r="B8" s="106" t="s">
        <v>18</v>
      </c>
      <c r="C8" s="119">
        <v>470000</v>
      </c>
      <c r="D8" s="125">
        <f>รายละเอียดรายรับ!D14</f>
        <v>652081.26</v>
      </c>
      <c r="E8" s="101">
        <v>100</v>
      </c>
      <c r="F8" s="102">
        <f aca="true" t="shared" si="1" ref="F8:F14">C8-D8</f>
        <v>-182081.26</v>
      </c>
      <c r="G8" s="103"/>
      <c r="H8" s="104"/>
    </row>
    <row r="9" spans="2:8" s="105" customFormat="1" ht="24">
      <c r="B9" s="106" t="s">
        <v>22</v>
      </c>
      <c r="C9" s="119">
        <v>6225000</v>
      </c>
      <c r="D9" s="126">
        <f>รายละเอียดรายรับ!D23</f>
        <v>11626925.88</v>
      </c>
      <c r="E9" s="101">
        <v>100</v>
      </c>
      <c r="F9" s="102">
        <f t="shared" si="1"/>
        <v>-5401925.880000001</v>
      </c>
      <c r="G9" s="103"/>
      <c r="H9" s="104"/>
    </row>
    <row r="10" spans="2:8" s="105" customFormat="1" ht="24">
      <c r="B10" s="106" t="s">
        <v>74</v>
      </c>
      <c r="C10" s="119">
        <v>445000</v>
      </c>
      <c r="D10" s="124">
        <f>รายละเอียดรายรับ!D26</f>
        <v>799716</v>
      </c>
      <c r="E10" s="101">
        <v>100</v>
      </c>
      <c r="F10" s="102">
        <f t="shared" si="1"/>
        <v>-354716</v>
      </c>
      <c r="G10" s="103"/>
      <c r="H10" s="104"/>
    </row>
    <row r="11" spans="2:8" s="105" customFormat="1" ht="24">
      <c r="B11" s="106" t="s">
        <v>26</v>
      </c>
      <c r="C11" s="119">
        <v>33010000</v>
      </c>
      <c r="D11" s="127">
        <f>รายละเอียดรายรับ!D33</f>
        <v>14559401.9</v>
      </c>
      <c r="E11" s="101">
        <f t="shared" si="0"/>
        <v>44.106034232050895</v>
      </c>
      <c r="F11" s="102">
        <f t="shared" si="1"/>
        <v>18450598.1</v>
      </c>
      <c r="G11" s="103"/>
      <c r="H11" s="104"/>
    </row>
    <row r="12" spans="2:8" s="105" customFormat="1" ht="24">
      <c r="B12" s="106" t="s">
        <v>30</v>
      </c>
      <c r="C12" s="120">
        <v>50000</v>
      </c>
      <c r="D12" s="127">
        <f>รายละเอียดรายรับ!D36</f>
        <v>20000</v>
      </c>
      <c r="E12" s="101">
        <f t="shared" si="0"/>
        <v>40</v>
      </c>
      <c r="F12" s="102">
        <f t="shared" si="1"/>
        <v>30000</v>
      </c>
      <c r="G12" s="103"/>
      <c r="H12" s="104"/>
    </row>
    <row r="13" spans="2:8" s="105" customFormat="1" ht="24">
      <c r="B13" s="106" t="s">
        <v>34</v>
      </c>
      <c r="C13" s="261">
        <v>410000000</v>
      </c>
      <c r="D13" s="125">
        <f>รายละเอียดรายรับ!D46</f>
        <v>363003236.75000006</v>
      </c>
      <c r="E13" s="253">
        <f t="shared" si="0"/>
        <v>88.53737481707319</v>
      </c>
      <c r="F13" s="262">
        <f t="shared" si="1"/>
        <v>46996763.24999994</v>
      </c>
      <c r="G13" s="103"/>
      <c r="H13" s="104"/>
    </row>
    <row r="14" spans="2:8" s="105" customFormat="1" ht="24">
      <c r="B14" s="259" t="s">
        <v>91</v>
      </c>
      <c r="C14" s="267">
        <f>SUM(C7:C13)</f>
        <v>530000000</v>
      </c>
      <c r="D14" s="268">
        <f>SUM(D7:D13)</f>
        <v>467685233.33000004</v>
      </c>
      <c r="E14" s="269">
        <f t="shared" si="0"/>
        <v>88.24249685471699</v>
      </c>
      <c r="F14" s="270">
        <f t="shared" si="1"/>
        <v>62314766.66999996</v>
      </c>
      <c r="G14" s="103"/>
      <c r="H14" s="104"/>
    </row>
    <row r="15" spans="2:8" s="105" customFormat="1" ht="24">
      <c r="B15" s="106" t="s">
        <v>95</v>
      </c>
      <c r="C15" s="265">
        <v>56031220</v>
      </c>
      <c r="D15" s="266">
        <f>รายละเอียดรายรับ!D51</f>
        <v>56031220</v>
      </c>
      <c r="E15" s="253">
        <f t="shared" si="0"/>
        <v>100</v>
      </c>
      <c r="F15" s="262">
        <f>D15</f>
        <v>56031220</v>
      </c>
      <c r="G15" s="103"/>
      <c r="H15" s="104"/>
    </row>
    <row r="16" spans="2:8" s="105" customFormat="1" ht="24">
      <c r="B16" s="260" t="s">
        <v>106</v>
      </c>
      <c r="C16" s="268">
        <f>C14+C15</f>
        <v>586031220</v>
      </c>
      <c r="D16" s="268">
        <f>D14+D15</f>
        <v>523716453.33000004</v>
      </c>
      <c r="E16" s="264">
        <f t="shared" si="0"/>
        <v>89.3666472803275</v>
      </c>
      <c r="F16" s="268">
        <f>F14+F15</f>
        <v>118345986.66999996</v>
      </c>
      <c r="G16" s="103"/>
      <c r="H16" s="104"/>
    </row>
    <row r="17" spans="2:8" s="105" customFormat="1" ht="24">
      <c r="B17" s="106" t="s">
        <v>96</v>
      </c>
      <c r="C17" s="263">
        <v>83085800</v>
      </c>
      <c r="D17" s="124">
        <f>รายละเอียดรายรับ!D57</f>
        <v>83085800</v>
      </c>
      <c r="E17" s="253">
        <f t="shared" si="0"/>
        <v>100</v>
      </c>
      <c r="F17" s="102">
        <f>D17</f>
        <v>83085800</v>
      </c>
      <c r="G17" s="103"/>
      <c r="H17" s="104"/>
    </row>
    <row r="18" spans="2:8" s="105" customFormat="1" ht="24.75" thickBot="1">
      <c r="B18" s="107"/>
      <c r="C18" s="118">
        <f>C14+C15+C17</f>
        <v>669117020</v>
      </c>
      <c r="D18" s="128">
        <f>D14+D15+D17</f>
        <v>606802253.33</v>
      </c>
      <c r="E18" s="108">
        <f t="shared" si="0"/>
        <v>90.6870151546885</v>
      </c>
      <c r="F18" s="109">
        <f>SUM(F7:F17)</f>
        <v>382092540.0099999</v>
      </c>
      <c r="G18" s="103"/>
      <c r="H18" s="104"/>
    </row>
    <row r="19" spans="2:8" s="105" customFormat="1" ht="24.75" thickTop="1">
      <c r="B19" s="112"/>
      <c r="C19" s="113"/>
      <c r="D19" s="114"/>
      <c r="E19" s="258"/>
      <c r="F19" s="113"/>
      <c r="G19" s="113"/>
      <c r="H19" s="111"/>
    </row>
    <row r="20" spans="2:8" s="105" customFormat="1" ht="24" hidden="1">
      <c r="B20" s="115"/>
      <c r="C20" s="115"/>
      <c r="D20" s="115"/>
      <c r="E20" s="115"/>
      <c r="F20" s="115"/>
      <c r="G20" s="115"/>
      <c r="H20" s="111"/>
    </row>
    <row r="21" spans="2:8" s="105" customFormat="1" ht="24" hidden="1">
      <c r="B21" s="110"/>
      <c r="C21" s="110"/>
      <c r="D21" s="110"/>
      <c r="E21" s="110"/>
      <c r="F21" s="110"/>
      <c r="G21" s="110"/>
      <c r="H21" s="111"/>
    </row>
    <row r="22" spans="2:8" s="105" customFormat="1" ht="24" hidden="1">
      <c r="B22" s="110"/>
      <c r="C22" s="110"/>
      <c r="D22" s="110"/>
      <c r="E22" s="110"/>
      <c r="F22" s="110"/>
      <c r="G22" s="110"/>
      <c r="H22" s="111"/>
    </row>
    <row r="23" spans="2:8" s="105" customFormat="1" ht="24" hidden="1">
      <c r="B23" s="110"/>
      <c r="C23" s="110"/>
      <c r="D23" s="110"/>
      <c r="E23" s="110"/>
      <c r="F23" s="110"/>
      <c r="G23" s="110"/>
      <c r="H23" s="111"/>
    </row>
    <row r="24" spans="2:8" s="105" customFormat="1" ht="24" hidden="1">
      <c r="B24" s="110"/>
      <c r="C24" s="110"/>
      <c r="D24" s="110"/>
      <c r="E24" s="110"/>
      <c r="F24" s="110"/>
      <c r="G24" s="110"/>
      <c r="H24" s="111"/>
    </row>
    <row r="25" spans="2:8" s="105" customFormat="1" ht="24" hidden="1">
      <c r="B25" s="110"/>
      <c r="C25" s="110"/>
      <c r="D25" s="110"/>
      <c r="E25" s="110"/>
      <c r="F25" s="110"/>
      <c r="G25" s="110"/>
      <c r="H25" s="111"/>
    </row>
    <row r="26" spans="2:8" s="105" customFormat="1" ht="24" hidden="1">
      <c r="B26" s="110"/>
      <c r="C26" s="110"/>
      <c r="D26" s="110"/>
      <c r="E26" s="110"/>
      <c r="F26" s="110"/>
      <c r="G26" s="110"/>
      <c r="H26" s="111"/>
    </row>
    <row r="27" spans="2:8" s="105" customFormat="1" ht="24" hidden="1">
      <c r="B27" s="110"/>
      <c r="C27" s="110"/>
      <c r="D27" s="110"/>
      <c r="E27" s="110"/>
      <c r="F27" s="110"/>
      <c r="G27" s="110"/>
      <c r="H27" s="111"/>
    </row>
    <row r="28" spans="2:8" s="105" customFormat="1" ht="24" hidden="1">
      <c r="B28" s="110"/>
      <c r="C28" s="110"/>
      <c r="D28" s="110"/>
      <c r="E28" s="110"/>
      <c r="F28" s="110"/>
      <c r="G28" s="110"/>
      <c r="H28" s="111"/>
    </row>
    <row r="29" spans="2:8" s="105" customFormat="1" ht="24" hidden="1">
      <c r="B29" s="112"/>
      <c r="C29" s="112"/>
      <c r="D29" s="112"/>
      <c r="E29" s="112"/>
      <c r="F29" s="112"/>
      <c r="G29" s="112"/>
      <c r="H29" s="111"/>
    </row>
    <row r="30" s="105" customFormat="1" ht="24" hidden="1">
      <c r="H30" s="111"/>
    </row>
    <row r="31" s="105" customFormat="1" ht="24">
      <c r="H31" s="111"/>
    </row>
    <row r="32" spans="3:8" s="105" customFormat="1" ht="24">
      <c r="C32" s="287" t="s">
        <v>99</v>
      </c>
      <c r="D32" s="287"/>
      <c r="E32" s="121">
        <f>C18</f>
        <v>669117020</v>
      </c>
      <c r="F32" s="123">
        <v>1</v>
      </c>
      <c r="H32" s="111"/>
    </row>
    <row r="33" spans="3:8" s="105" customFormat="1" ht="24">
      <c r="C33" s="288" t="s">
        <v>98</v>
      </c>
      <c r="D33" s="288"/>
      <c r="E33" s="122">
        <f>รายละเอียดรายรับ!D47</f>
        <v>467685233.33000004</v>
      </c>
      <c r="F33" s="129">
        <v>0.8824</v>
      </c>
      <c r="H33" s="111"/>
    </row>
    <row r="34" spans="3:8" s="105" customFormat="1" ht="24">
      <c r="C34" s="289" t="s">
        <v>97</v>
      </c>
      <c r="D34" s="289"/>
      <c r="E34" s="130">
        <f>D18</f>
        <v>606802253.33</v>
      </c>
      <c r="F34" s="254">
        <v>0.8321</v>
      </c>
      <c r="H34" s="111"/>
    </row>
    <row r="35" spans="3:8" s="105" customFormat="1" ht="24">
      <c r="C35" s="285"/>
      <c r="D35" s="285"/>
      <c r="E35" s="285"/>
      <c r="F35" s="285"/>
      <c r="H35" s="111"/>
    </row>
    <row r="36" spans="7:8" s="105" customFormat="1" ht="24">
      <c r="G36" s="99"/>
      <c r="H36" s="111"/>
    </row>
    <row r="37" spans="7:8" s="105" customFormat="1" ht="24">
      <c r="G37" s="99"/>
      <c r="H37" s="111"/>
    </row>
    <row r="38" s="105" customFormat="1" ht="24">
      <c r="H38" s="111"/>
    </row>
    <row r="39" spans="7:8" s="105" customFormat="1" ht="24">
      <c r="G39" s="99"/>
      <c r="H39" s="111"/>
    </row>
    <row r="40" spans="3:8" s="105" customFormat="1" ht="24">
      <c r="C40" s="99"/>
      <c r="D40" s="99"/>
      <c r="E40" s="99"/>
      <c r="F40" s="99"/>
      <c r="G40" s="99"/>
      <c r="H40" s="111"/>
    </row>
    <row r="41" s="116" customFormat="1" ht="23.25">
      <c r="H41" s="117"/>
    </row>
    <row r="42" s="116" customFormat="1" ht="23.25">
      <c r="H42" s="117"/>
    </row>
    <row r="43" s="116" customFormat="1" ht="23.25">
      <c r="H43" s="117"/>
    </row>
    <row r="44" s="116" customFormat="1" ht="23.25">
      <c r="H44" s="117"/>
    </row>
    <row r="45" s="116" customFormat="1" ht="23.25">
      <c r="H45" s="117"/>
    </row>
    <row r="46" s="116" customFormat="1" ht="23.25">
      <c r="H46" s="117"/>
    </row>
    <row r="47" s="116" customFormat="1" ht="23.25">
      <c r="H47" s="117"/>
    </row>
    <row r="48" s="116" customFormat="1" ht="23.25">
      <c r="H48" s="117"/>
    </row>
    <row r="49" s="116" customFormat="1" ht="23.25">
      <c r="H49" s="117"/>
    </row>
    <row r="50" s="116" customFormat="1" ht="23.25">
      <c r="H50" s="117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2"/>
  <sheetViews>
    <sheetView zoomScale="90" zoomScaleNormal="90" zoomScalePageLayoutView="0" workbookViewId="0" topLeftCell="A43">
      <selection activeCell="D47" sqref="D47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4.421875" style="7" customWidth="1"/>
    <col min="5" max="5" width="3.28125" style="0" customWidth="1"/>
    <col min="6" max="6" width="13.140625" style="0" bestFit="1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90" t="s">
        <v>107</v>
      </c>
      <c r="B1" s="290"/>
      <c r="C1" s="290"/>
      <c r="D1" s="290"/>
      <c r="E1" s="290"/>
      <c r="F1" s="290"/>
      <c r="G1" s="69"/>
      <c r="H1" s="69"/>
      <c r="I1" s="69"/>
      <c r="J1" s="69"/>
      <c r="K1" s="134"/>
    </row>
    <row r="2" spans="1:11" ht="19.5" customHeight="1">
      <c r="A2" s="291" t="s">
        <v>0</v>
      </c>
      <c r="B2" s="291" t="s">
        <v>9</v>
      </c>
      <c r="C2" s="291" t="s">
        <v>108</v>
      </c>
      <c r="D2" s="294" t="s">
        <v>43</v>
      </c>
      <c r="E2" s="135" t="s">
        <v>81</v>
      </c>
      <c r="F2" s="136" t="s">
        <v>83</v>
      </c>
      <c r="G2" s="137" t="s">
        <v>85</v>
      </c>
      <c r="H2" s="138"/>
      <c r="I2" s="138"/>
      <c r="J2" s="134"/>
      <c r="K2" s="134"/>
    </row>
    <row r="3" spans="1:11" ht="17.25" customHeight="1">
      <c r="A3" s="292"/>
      <c r="B3" s="292"/>
      <c r="C3" s="292"/>
      <c r="D3" s="295"/>
      <c r="E3" s="139" t="s">
        <v>84</v>
      </c>
      <c r="F3" s="140" t="s">
        <v>82</v>
      </c>
      <c r="G3" s="141" t="s">
        <v>86</v>
      </c>
      <c r="H3" s="138"/>
      <c r="I3" s="138"/>
      <c r="J3" s="134"/>
      <c r="K3" s="134"/>
    </row>
    <row r="4" spans="1:11" ht="16.5" customHeight="1">
      <c r="A4" s="293"/>
      <c r="B4" s="293"/>
      <c r="C4" s="293"/>
      <c r="D4" s="296"/>
      <c r="E4" s="142"/>
      <c r="F4" s="143" t="s">
        <v>9</v>
      </c>
      <c r="G4" s="142" t="s">
        <v>67</v>
      </c>
      <c r="H4" s="138"/>
      <c r="I4" s="138"/>
      <c r="J4" s="134"/>
      <c r="K4" s="134"/>
    </row>
    <row r="5" spans="1:11" ht="21.75">
      <c r="A5" s="144" t="s">
        <v>15</v>
      </c>
      <c r="B5" s="145"/>
      <c r="C5" s="145"/>
      <c r="D5" s="146"/>
      <c r="E5" s="145"/>
      <c r="F5" s="147"/>
      <c r="G5" s="82"/>
      <c r="H5" s="148"/>
      <c r="I5" s="148"/>
      <c r="J5" s="134"/>
      <c r="K5" s="134"/>
    </row>
    <row r="6" spans="1:11" ht="21.75">
      <c r="A6" s="149" t="s">
        <v>16</v>
      </c>
      <c r="B6" s="150"/>
      <c r="C6" s="150" t="s">
        <v>87</v>
      </c>
      <c r="D6" s="151"/>
      <c r="E6" s="152"/>
      <c r="F6" s="153"/>
      <c r="G6" s="154"/>
      <c r="H6" s="148"/>
      <c r="I6" s="148"/>
      <c r="J6" s="134"/>
      <c r="K6" s="134"/>
    </row>
    <row r="7" spans="1:11" ht="24">
      <c r="A7" s="155" t="s">
        <v>17</v>
      </c>
      <c r="B7" s="156">
        <v>72000000</v>
      </c>
      <c r="C7" s="157">
        <v>5441173.12</v>
      </c>
      <c r="D7" s="157">
        <v>69169731.68</v>
      </c>
      <c r="E7" s="158" t="s">
        <v>84</v>
      </c>
      <c r="F7" s="153">
        <f>D7-B7</f>
        <v>-2830268.319999993</v>
      </c>
      <c r="G7" s="159">
        <f>D7/B7*100</f>
        <v>96.0690717777778</v>
      </c>
      <c r="H7" s="160"/>
      <c r="I7" s="160"/>
      <c r="J7" s="134">
        <v>14610029.12</v>
      </c>
      <c r="K7" s="134">
        <v>7159743.98</v>
      </c>
    </row>
    <row r="8" spans="1:11" ht="24">
      <c r="A8" s="161" t="s">
        <v>55</v>
      </c>
      <c r="B8" s="162">
        <v>7800000</v>
      </c>
      <c r="C8" s="163">
        <v>688631.13</v>
      </c>
      <c r="D8" s="163">
        <v>7854139.86</v>
      </c>
      <c r="E8" s="271" t="s">
        <v>81</v>
      </c>
      <c r="F8" s="153">
        <f>D8-B8</f>
        <v>54139.860000000335</v>
      </c>
      <c r="G8" s="159">
        <v>100</v>
      </c>
      <c r="H8" s="164"/>
      <c r="I8" s="164"/>
      <c r="J8" s="134"/>
      <c r="K8" s="134"/>
    </row>
    <row r="9" spans="1:14" ht="24">
      <c r="A9" s="165" t="s">
        <v>48</v>
      </c>
      <c r="B9" s="166">
        <f>SUM(B7:B8)</f>
        <v>79800000</v>
      </c>
      <c r="C9" s="167">
        <f>SUM(C7:C8)</f>
        <v>6129804.25</v>
      </c>
      <c r="D9" s="168">
        <f>SUM(D7:D8)</f>
        <v>77023871.54</v>
      </c>
      <c r="E9" s="169" t="s">
        <v>84</v>
      </c>
      <c r="F9" s="170">
        <f>D9-B9</f>
        <v>-2776128.4599999934</v>
      </c>
      <c r="G9" s="171">
        <f>D9/B9*100</f>
        <v>96.52114228070177</v>
      </c>
      <c r="H9" s="172"/>
      <c r="I9" s="172"/>
      <c r="J9" s="166">
        <f>SUM(J7:J8)</f>
        <v>14610029.12</v>
      </c>
      <c r="K9" s="168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4" t="s">
        <v>18</v>
      </c>
      <c r="B10" s="173"/>
      <c r="C10" s="174"/>
      <c r="D10" s="157"/>
      <c r="E10" s="175"/>
      <c r="F10" s="153"/>
      <c r="G10" s="159"/>
      <c r="H10" s="148"/>
      <c r="I10" s="148"/>
      <c r="J10" s="134"/>
      <c r="K10" s="134"/>
    </row>
    <row r="11" spans="1:11" ht="24">
      <c r="A11" s="155" t="s">
        <v>19</v>
      </c>
      <c r="B11" s="156">
        <v>0</v>
      </c>
      <c r="C11" s="157">
        <v>0</v>
      </c>
      <c r="D11" s="157">
        <v>0</v>
      </c>
      <c r="E11" s="176"/>
      <c r="F11" s="153"/>
      <c r="G11" s="159"/>
      <c r="H11" s="148"/>
      <c r="I11" s="148"/>
      <c r="J11" s="134">
        <f>C21+D21</f>
        <v>226500</v>
      </c>
      <c r="K11" s="134"/>
    </row>
    <row r="12" spans="1:11" ht="24">
      <c r="A12" s="155" t="s">
        <v>20</v>
      </c>
      <c r="B12" s="156">
        <v>420000</v>
      </c>
      <c r="C12" s="157">
        <v>38538.6</v>
      </c>
      <c r="D12" s="157">
        <v>428659.26</v>
      </c>
      <c r="E12" s="139" t="s">
        <v>81</v>
      </c>
      <c r="F12" s="153">
        <f>D12-B12</f>
        <v>8659.26000000001</v>
      </c>
      <c r="G12" s="159">
        <v>100</v>
      </c>
      <c r="H12" s="160"/>
      <c r="I12" s="160"/>
      <c r="J12" s="134">
        <v>117982</v>
      </c>
      <c r="K12" s="134">
        <v>24811.2</v>
      </c>
    </row>
    <row r="13" spans="1:11" ht="24">
      <c r="A13" s="155" t="s">
        <v>21</v>
      </c>
      <c r="B13" s="156">
        <v>50000</v>
      </c>
      <c r="C13" s="157">
        <v>56164</v>
      </c>
      <c r="D13" s="157">
        <v>223422</v>
      </c>
      <c r="E13" s="177" t="s">
        <v>81</v>
      </c>
      <c r="F13" s="153">
        <f>D13-B13</f>
        <v>173422</v>
      </c>
      <c r="G13" s="159">
        <v>100</v>
      </c>
      <c r="H13" s="160"/>
      <c r="I13" s="160"/>
      <c r="J13" s="134">
        <v>82500</v>
      </c>
      <c r="K13" s="134"/>
    </row>
    <row r="14" spans="1:14" ht="24">
      <c r="A14" s="178" t="s">
        <v>49</v>
      </c>
      <c r="B14" s="166">
        <f>SUM(B11:B13)</f>
        <v>470000</v>
      </c>
      <c r="C14" s="179">
        <f>SUM(C11:C13)</f>
        <v>94702.6</v>
      </c>
      <c r="D14" s="168">
        <f>SUM(D11:D13)</f>
        <v>652081.26</v>
      </c>
      <c r="E14" s="177" t="s">
        <v>81</v>
      </c>
      <c r="F14" s="180">
        <f>D14-B14</f>
        <v>182081.26</v>
      </c>
      <c r="G14" s="171">
        <v>100</v>
      </c>
      <c r="H14" s="172"/>
      <c r="I14" s="172"/>
      <c r="J14" s="168">
        <f>SUM(J11:J13)</f>
        <v>426982</v>
      </c>
      <c r="K14" s="168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4" t="s">
        <v>22</v>
      </c>
      <c r="B15" s="173"/>
      <c r="C15" s="174"/>
      <c r="D15" s="181"/>
      <c r="E15" s="175"/>
      <c r="F15" s="153"/>
      <c r="G15" s="159"/>
      <c r="H15" s="148"/>
      <c r="I15" s="148"/>
      <c r="J15" s="134"/>
      <c r="K15" s="134"/>
    </row>
    <row r="16" spans="1:11" ht="24">
      <c r="A16" s="155" t="s">
        <v>44</v>
      </c>
      <c r="B16" s="182">
        <v>0</v>
      </c>
      <c r="C16" s="151">
        <v>0</v>
      </c>
      <c r="D16" s="157">
        <f>SUM(C16)</f>
        <v>0</v>
      </c>
      <c r="E16" s="175"/>
      <c r="F16" s="183">
        <f aca="true" t="shared" si="0" ref="F16:F23">D16-B16</f>
        <v>0</v>
      </c>
      <c r="G16" s="159"/>
      <c r="H16" s="148"/>
      <c r="I16" s="148"/>
      <c r="J16" s="134"/>
      <c r="K16" s="134"/>
    </row>
    <row r="17" spans="1:11" ht="24">
      <c r="A17" s="155" t="s">
        <v>23</v>
      </c>
      <c r="B17" s="156">
        <v>5000</v>
      </c>
      <c r="C17" s="157" t="s">
        <v>84</v>
      </c>
      <c r="D17" s="157">
        <v>23200</v>
      </c>
      <c r="E17" s="139" t="s">
        <v>81</v>
      </c>
      <c r="F17" s="153">
        <f t="shared" si="0"/>
        <v>18200</v>
      </c>
      <c r="G17" s="159">
        <v>100</v>
      </c>
      <c r="H17" s="160"/>
      <c r="I17" s="160"/>
      <c r="J17" s="134">
        <v>2400</v>
      </c>
      <c r="K17" s="134">
        <v>1200</v>
      </c>
    </row>
    <row r="18" spans="1:11" ht="24">
      <c r="A18" s="155" t="s">
        <v>24</v>
      </c>
      <c r="B18" s="156">
        <v>6050000</v>
      </c>
      <c r="C18" s="157">
        <v>1525787.42</v>
      </c>
      <c r="D18" s="157">
        <v>11313225.88</v>
      </c>
      <c r="E18" s="139" t="s">
        <v>81</v>
      </c>
      <c r="F18" s="153">
        <f>D18-B18</f>
        <v>5263225.880000001</v>
      </c>
      <c r="G18" s="159">
        <v>100</v>
      </c>
      <c r="H18" s="160"/>
      <c r="I18" s="160"/>
      <c r="J18" s="134">
        <v>360923.85</v>
      </c>
      <c r="K18" s="134">
        <v>1332641.03</v>
      </c>
    </row>
    <row r="19" spans="1:11" ht="24">
      <c r="A19" s="155" t="s">
        <v>56</v>
      </c>
      <c r="B19" s="156">
        <v>0</v>
      </c>
      <c r="C19" s="157" t="s">
        <v>84</v>
      </c>
      <c r="D19" s="157" t="s">
        <v>84</v>
      </c>
      <c r="E19" s="158" t="s">
        <v>84</v>
      </c>
      <c r="F19" s="157" t="s">
        <v>84</v>
      </c>
      <c r="G19" s="159"/>
      <c r="H19" s="148"/>
      <c r="I19" s="148"/>
      <c r="J19" s="134"/>
      <c r="K19" s="134"/>
    </row>
    <row r="20" spans="1:11" ht="24">
      <c r="A20" s="155" t="s">
        <v>25</v>
      </c>
      <c r="B20" s="184">
        <v>20000</v>
      </c>
      <c r="C20" s="157">
        <v>1350</v>
      </c>
      <c r="D20" s="157">
        <v>35500</v>
      </c>
      <c r="E20" s="139" t="s">
        <v>81</v>
      </c>
      <c r="F20" s="153">
        <f>D20-B20</f>
        <v>15500</v>
      </c>
      <c r="G20" s="159">
        <v>100</v>
      </c>
      <c r="H20" s="160"/>
      <c r="I20" s="160"/>
      <c r="J20" s="134"/>
      <c r="K20" s="134"/>
    </row>
    <row r="21" spans="1:11" ht="24">
      <c r="A21" s="155" t="s">
        <v>77</v>
      </c>
      <c r="B21" s="184">
        <v>100000</v>
      </c>
      <c r="C21" s="157">
        <v>19500</v>
      </c>
      <c r="D21" s="157">
        <v>207000</v>
      </c>
      <c r="E21" s="139" t="s">
        <v>81</v>
      </c>
      <c r="F21" s="153">
        <f t="shared" si="0"/>
        <v>107000</v>
      </c>
      <c r="G21" s="159">
        <v>100</v>
      </c>
      <c r="H21" s="160"/>
      <c r="I21" s="160"/>
      <c r="J21" s="134">
        <v>82500</v>
      </c>
      <c r="K21" s="134">
        <v>13500</v>
      </c>
    </row>
    <row r="22" spans="1:11" ht="24">
      <c r="A22" s="161" t="s">
        <v>89</v>
      </c>
      <c r="B22" s="185">
        <v>50000</v>
      </c>
      <c r="C22" s="157" t="s">
        <v>84</v>
      </c>
      <c r="D22" s="157">
        <v>48000</v>
      </c>
      <c r="E22" s="158" t="s">
        <v>84</v>
      </c>
      <c r="F22" s="153">
        <f t="shared" si="0"/>
        <v>-2000</v>
      </c>
      <c r="G22" s="159">
        <f>D22/B22*100</f>
        <v>96</v>
      </c>
      <c r="H22" s="160"/>
      <c r="I22" s="160"/>
      <c r="J22" s="134">
        <v>43303.26</v>
      </c>
      <c r="K22" s="134"/>
    </row>
    <row r="23" spans="1:14" ht="24">
      <c r="A23" s="178" t="s">
        <v>50</v>
      </c>
      <c r="B23" s="166">
        <f>SUM(B16:B22)</f>
        <v>6225000</v>
      </c>
      <c r="C23" s="168">
        <f>SUM(C16:C22)</f>
        <v>1546637.42</v>
      </c>
      <c r="D23" s="168">
        <f>SUM(D17:D22)</f>
        <v>11626925.88</v>
      </c>
      <c r="E23" s="251" t="s">
        <v>81</v>
      </c>
      <c r="F23" s="180">
        <f t="shared" si="0"/>
        <v>5401925.880000001</v>
      </c>
      <c r="G23" s="171">
        <v>100</v>
      </c>
      <c r="H23" s="172"/>
      <c r="I23" s="172"/>
      <c r="J23" s="168">
        <f>SUM(J16:J22)</f>
        <v>489127.11</v>
      </c>
      <c r="K23" s="168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6" t="s">
        <v>74</v>
      </c>
      <c r="B24" s="187"/>
      <c r="C24" s="188"/>
      <c r="D24" s="189"/>
      <c r="E24" s="176"/>
      <c r="F24" s="153"/>
      <c r="G24" s="159"/>
      <c r="H24" s="148"/>
      <c r="I24" s="148"/>
      <c r="J24" s="134"/>
      <c r="K24" s="134"/>
    </row>
    <row r="25" spans="1:11" ht="39.75">
      <c r="A25" s="190" t="s">
        <v>75</v>
      </c>
      <c r="B25" s="191">
        <v>445000</v>
      </c>
      <c r="C25" s="192">
        <v>101128</v>
      </c>
      <c r="D25" s="193">
        <v>799716</v>
      </c>
      <c r="E25" s="139" t="s">
        <v>81</v>
      </c>
      <c r="F25" s="194">
        <f>D25-B25</f>
        <v>354716</v>
      </c>
      <c r="G25" s="159">
        <v>100</v>
      </c>
      <c r="H25" s="195"/>
      <c r="I25" s="195"/>
      <c r="J25" s="134">
        <v>95540</v>
      </c>
      <c r="K25" s="134">
        <v>16740</v>
      </c>
    </row>
    <row r="26" spans="1:14" ht="24">
      <c r="A26" s="196" t="s">
        <v>76</v>
      </c>
      <c r="B26" s="187">
        <f>SUM(B25)</f>
        <v>445000</v>
      </c>
      <c r="C26" s="189">
        <f>SUM(C25)</f>
        <v>101128</v>
      </c>
      <c r="D26" s="189">
        <f>SUM(D25)</f>
        <v>799716</v>
      </c>
      <c r="E26" s="251" t="s">
        <v>81</v>
      </c>
      <c r="F26" s="180">
        <f aca="true" t="shared" si="1" ref="F26:F33">D26-B26</f>
        <v>354716</v>
      </c>
      <c r="G26" s="171">
        <v>100</v>
      </c>
      <c r="H26" s="172"/>
      <c r="I26" s="172"/>
      <c r="J26" s="168">
        <f>SUM(J25)</f>
        <v>95540</v>
      </c>
      <c r="K26" s="189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4" t="s">
        <v>26</v>
      </c>
      <c r="B27" s="173"/>
      <c r="C27" s="174"/>
      <c r="D27" s="181"/>
      <c r="E27" s="175"/>
      <c r="F27" s="153"/>
      <c r="G27" s="159"/>
      <c r="H27" s="148"/>
      <c r="I27" s="148"/>
      <c r="J27" s="134"/>
      <c r="K27" s="134"/>
    </row>
    <row r="28" spans="1:11" ht="24">
      <c r="A28" s="155" t="s">
        <v>45</v>
      </c>
      <c r="B28" s="182"/>
      <c r="C28" s="151">
        <v>0</v>
      </c>
      <c r="D28" s="157">
        <f>SUM(C28)</f>
        <v>0</v>
      </c>
      <c r="E28" s="197"/>
      <c r="F28" s="183"/>
      <c r="G28" s="159"/>
      <c r="H28" s="148"/>
      <c r="I28" s="198"/>
      <c r="J28" s="134"/>
      <c r="K28" s="134"/>
    </row>
    <row r="29" spans="1:11" ht="24">
      <c r="A29" s="155" t="s">
        <v>27</v>
      </c>
      <c r="B29" s="156">
        <v>1000000</v>
      </c>
      <c r="C29" s="157">
        <v>72300</v>
      </c>
      <c r="D29" s="157">
        <v>1760700</v>
      </c>
      <c r="E29" s="139" t="s">
        <v>81</v>
      </c>
      <c r="F29" s="153">
        <f t="shared" si="1"/>
        <v>760700</v>
      </c>
      <c r="G29" s="159">
        <v>100</v>
      </c>
      <c r="H29" s="160"/>
      <c r="I29" s="160"/>
      <c r="J29" s="134">
        <v>310900</v>
      </c>
      <c r="K29" s="134">
        <v>60600</v>
      </c>
    </row>
    <row r="30" spans="1:11" ht="24">
      <c r="A30" s="155" t="s">
        <v>46</v>
      </c>
      <c r="B30" s="156">
        <v>0</v>
      </c>
      <c r="C30" s="157" t="s">
        <v>84</v>
      </c>
      <c r="D30" s="157" t="s">
        <v>84</v>
      </c>
      <c r="E30" s="158" t="s">
        <v>84</v>
      </c>
      <c r="F30" s="157" t="s">
        <v>84</v>
      </c>
      <c r="G30" s="159"/>
      <c r="H30" s="148"/>
      <c r="I30" s="148"/>
      <c r="J30" s="134"/>
      <c r="K30" s="134"/>
    </row>
    <row r="31" spans="1:11" ht="24">
      <c r="A31" s="155" t="s">
        <v>28</v>
      </c>
      <c r="B31" s="184">
        <v>32000000</v>
      </c>
      <c r="C31" s="157">
        <v>1465500</v>
      </c>
      <c r="D31" s="157">
        <v>12592000</v>
      </c>
      <c r="E31" s="158" t="s">
        <v>84</v>
      </c>
      <c r="F31" s="153">
        <f t="shared" si="1"/>
        <v>-19408000</v>
      </c>
      <c r="G31" s="159">
        <f>D31/B31*100</f>
        <v>39.35</v>
      </c>
      <c r="H31" s="160"/>
      <c r="I31" s="160"/>
      <c r="J31" s="134">
        <v>2834820</v>
      </c>
      <c r="K31" s="134">
        <v>1091500</v>
      </c>
    </row>
    <row r="32" spans="1:11" ht="24">
      <c r="A32" s="155" t="s">
        <v>29</v>
      </c>
      <c r="B32" s="156">
        <v>10000</v>
      </c>
      <c r="C32" s="157">
        <v>501</v>
      </c>
      <c r="D32" s="157">
        <v>206701.9</v>
      </c>
      <c r="E32" s="139" t="s">
        <v>81</v>
      </c>
      <c r="F32" s="153">
        <f t="shared" si="1"/>
        <v>196701.9</v>
      </c>
      <c r="G32" s="159">
        <v>100</v>
      </c>
      <c r="H32" s="160"/>
      <c r="I32" s="160"/>
      <c r="J32" s="134">
        <v>1100</v>
      </c>
      <c r="K32" s="134">
        <v>2400</v>
      </c>
    </row>
    <row r="33" spans="1:14" ht="24">
      <c r="A33" s="178" t="s">
        <v>51</v>
      </c>
      <c r="B33" s="166">
        <f>SUM(B28:B32)</f>
        <v>33010000</v>
      </c>
      <c r="C33" s="179">
        <f>SUM(C29:C32)</f>
        <v>1538301</v>
      </c>
      <c r="D33" s="168">
        <f>SUM(D29:D32)</f>
        <v>14559401.9</v>
      </c>
      <c r="E33" s="169" t="s">
        <v>84</v>
      </c>
      <c r="F33" s="180">
        <f t="shared" si="1"/>
        <v>-18450598.1</v>
      </c>
      <c r="G33" s="171">
        <f>D33/B33*100</f>
        <v>44.106034232050895</v>
      </c>
      <c r="H33" s="172"/>
      <c r="I33" s="172"/>
      <c r="J33" s="166">
        <f>SUM(J28:J32)</f>
        <v>3146820</v>
      </c>
      <c r="K33" s="168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4" t="s">
        <v>30</v>
      </c>
      <c r="B34" s="173"/>
      <c r="C34" s="199"/>
      <c r="D34" s="181"/>
      <c r="E34" s="175"/>
      <c r="F34" s="153"/>
      <c r="G34" s="249"/>
      <c r="H34" s="148"/>
      <c r="I34" s="148"/>
      <c r="J34" s="134"/>
      <c r="K34" s="134"/>
    </row>
    <row r="35" spans="1:11" ht="24">
      <c r="A35" s="161" t="s">
        <v>31</v>
      </c>
      <c r="B35" s="162">
        <v>50000</v>
      </c>
      <c r="C35" s="163" t="s">
        <v>84</v>
      </c>
      <c r="D35" s="163">
        <v>20000</v>
      </c>
      <c r="E35" s="158" t="s">
        <v>84</v>
      </c>
      <c r="F35" s="200">
        <f>D35-B35</f>
        <v>-30000</v>
      </c>
      <c r="G35" s="250">
        <f>D35/B35*100</f>
        <v>40</v>
      </c>
      <c r="H35" s="160"/>
      <c r="I35" s="160"/>
      <c r="J35" s="134"/>
      <c r="K35" s="134"/>
    </row>
    <row r="36" spans="1:14" ht="24">
      <c r="A36" s="178" t="s">
        <v>52</v>
      </c>
      <c r="B36" s="166">
        <f>SUM(B35)</f>
        <v>50000</v>
      </c>
      <c r="C36" s="163">
        <f>SUM(C35)</f>
        <v>0</v>
      </c>
      <c r="D36" s="168">
        <f>SUM(D35)</f>
        <v>20000</v>
      </c>
      <c r="E36" s="169" t="s">
        <v>84</v>
      </c>
      <c r="F36" s="180">
        <f>D36-B36</f>
        <v>-30000</v>
      </c>
      <c r="G36" s="171">
        <f>D36/B36*100</f>
        <v>40</v>
      </c>
      <c r="H36" s="172"/>
      <c r="I36" s="172"/>
      <c r="J36" s="166">
        <f>SUM(J35)</f>
        <v>0</v>
      </c>
      <c r="K36" s="168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78" t="s">
        <v>32</v>
      </c>
      <c r="B37" s="166">
        <f>B9+B14+B23+B26+B33+B36</f>
        <v>120000000</v>
      </c>
      <c r="C37" s="179">
        <f>C9+C14+C23+C26+C33+C36</f>
        <v>9410573.27</v>
      </c>
      <c r="D37" s="179">
        <f>D9+D14+D23+D26+D33+D36</f>
        <v>104681996.58000001</v>
      </c>
      <c r="E37" s="169" t="s">
        <v>84</v>
      </c>
      <c r="F37" s="201">
        <f>F9+F14+F23+F33+F36</f>
        <v>-15672719.419999994</v>
      </c>
      <c r="G37" s="202">
        <f>D37/B37*100</f>
        <v>87.23499715000001</v>
      </c>
      <c r="H37" s="203"/>
      <c r="I37" s="203"/>
      <c r="J37" s="166">
        <f>J9+J14+J23+J26+J33+J36</f>
        <v>18768498.229999997</v>
      </c>
      <c r="K37" s="168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78"/>
      <c r="B38" s="166"/>
      <c r="C38" s="179"/>
      <c r="D38" s="179"/>
      <c r="E38" s="169"/>
      <c r="F38" s="201"/>
      <c r="G38" s="202"/>
      <c r="H38" s="204"/>
      <c r="I38" s="204"/>
      <c r="J38" s="205"/>
      <c r="K38" s="206"/>
      <c r="L38" s="10"/>
      <c r="M38" s="10"/>
      <c r="N38" s="10"/>
    </row>
    <row r="39" spans="1:11" ht="21.75">
      <c r="A39" s="149" t="s">
        <v>33</v>
      </c>
      <c r="B39" s="207"/>
      <c r="C39" s="208"/>
      <c r="D39" s="209"/>
      <c r="E39" s="209"/>
      <c r="F39" s="183"/>
      <c r="G39" s="244"/>
      <c r="H39" s="148"/>
      <c r="I39" s="148"/>
      <c r="J39" s="134"/>
      <c r="K39" s="134"/>
    </row>
    <row r="40" spans="1:11" ht="21.75">
      <c r="A40" s="149" t="s">
        <v>34</v>
      </c>
      <c r="B40" s="182"/>
      <c r="C40" s="151"/>
      <c r="D40" s="151"/>
      <c r="E40" s="157"/>
      <c r="F40" s="153"/>
      <c r="G40" s="256"/>
      <c r="H40" s="148"/>
      <c r="I40" s="148"/>
      <c r="J40" s="134">
        <f>C41+D41</f>
        <v>248509312.28</v>
      </c>
      <c r="K40" s="134"/>
    </row>
    <row r="41" spans="1:11" ht="24">
      <c r="A41" s="155" t="s">
        <v>35</v>
      </c>
      <c r="B41" s="184">
        <v>264000000</v>
      </c>
      <c r="C41" s="210">
        <v>24071716.59</v>
      </c>
      <c r="D41" s="210">
        <v>224437595.69</v>
      </c>
      <c r="E41" s="139" t="s">
        <v>84</v>
      </c>
      <c r="F41" s="153">
        <f aca="true" t="shared" si="2" ref="F41:F47">D41-B41</f>
        <v>-39562404.31</v>
      </c>
      <c r="G41" s="256">
        <f aca="true" t="shared" si="3" ref="G41:G47">D41/B41*100</f>
        <v>85.01424079166667</v>
      </c>
      <c r="H41" s="160"/>
      <c r="I41" s="160"/>
      <c r="J41" s="134">
        <v>39164607.44</v>
      </c>
      <c r="K41" s="134">
        <v>0</v>
      </c>
    </row>
    <row r="42" spans="1:11" ht="24">
      <c r="A42" s="155" t="s">
        <v>36</v>
      </c>
      <c r="B42" s="184">
        <v>96000000</v>
      </c>
      <c r="C42" s="210">
        <v>10217419.32</v>
      </c>
      <c r="D42" s="210">
        <v>79653134.3</v>
      </c>
      <c r="E42" s="139" t="s">
        <v>84</v>
      </c>
      <c r="F42" s="153">
        <f t="shared" si="2"/>
        <v>-16346865.700000003</v>
      </c>
      <c r="G42" s="256">
        <f t="shared" si="3"/>
        <v>82.97201489583334</v>
      </c>
      <c r="H42" s="160"/>
      <c r="I42" s="160"/>
      <c r="J42" s="134">
        <v>30217742.5</v>
      </c>
      <c r="K42" s="134">
        <v>0</v>
      </c>
    </row>
    <row r="43" spans="1:11" ht="39.75">
      <c r="A43" s="212" t="s">
        <v>37</v>
      </c>
      <c r="B43" s="213">
        <v>40500000</v>
      </c>
      <c r="C43" s="214">
        <v>3887619.36</v>
      </c>
      <c r="D43" s="214">
        <v>47621426.93</v>
      </c>
      <c r="E43" s="139" t="s">
        <v>81</v>
      </c>
      <c r="F43" s="215">
        <f t="shared" si="2"/>
        <v>7121426.93</v>
      </c>
      <c r="G43" s="256">
        <v>100</v>
      </c>
      <c r="H43" s="195"/>
      <c r="I43" s="195"/>
      <c r="J43" s="216">
        <v>29624792.74</v>
      </c>
      <c r="K43" s="216">
        <v>533880.14</v>
      </c>
    </row>
    <row r="44" spans="1:11" ht="24">
      <c r="A44" s="155" t="s">
        <v>38</v>
      </c>
      <c r="B44" s="156">
        <v>8000000</v>
      </c>
      <c r="C44" s="157">
        <v>2419729.2</v>
      </c>
      <c r="D44" s="157">
        <v>9680214.6</v>
      </c>
      <c r="E44" s="139" t="s">
        <v>81</v>
      </c>
      <c r="F44" s="153">
        <f t="shared" si="2"/>
        <v>1680214.5999999996</v>
      </c>
      <c r="G44" s="256">
        <v>100</v>
      </c>
      <c r="H44" s="160"/>
      <c r="I44" s="160"/>
      <c r="J44" s="134">
        <v>1659654.64</v>
      </c>
      <c r="K44" s="134">
        <v>0</v>
      </c>
    </row>
    <row r="45" spans="1:11" ht="24">
      <c r="A45" s="161" t="s">
        <v>39</v>
      </c>
      <c r="B45" s="162">
        <v>1500000</v>
      </c>
      <c r="C45" s="217" t="s">
        <v>84</v>
      </c>
      <c r="D45" s="217">
        <v>1610865.23</v>
      </c>
      <c r="E45" s="139" t="s">
        <v>81</v>
      </c>
      <c r="F45" s="153">
        <f t="shared" si="2"/>
        <v>110865.22999999998</v>
      </c>
      <c r="G45" s="257">
        <v>100</v>
      </c>
      <c r="H45" s="160"/>
      <c r="I45" s="160"/>
      <c r="J45" s="134">
        <v>793501.06</v>
      </c>
      <c r="K45" s="134">
        <v>0</v>
      </c>
    </row>
    <row r="46" spans="1:14" ht="24">
      <c r="A46" s="218" t="s">
        <v>53</v>
      </c>
      <c r="B46" s="166">
        <f>SUM(B41:B45)</f>
        <v>410000000</v>
      </c>
      <c r="C46" s="179">
        <f>SUM(C41:C45)</f>
        <v>40596484.47</v>
      </c>
      <c r="D46" s="179">
        <f>SUM(D41:D45)</f>
        <v>363003236.75000006</v>
      </c>
      <c r="E46" s="251" t="s">
        <v>84</v>
      </c>
      <c r="F46" s="180">
        <f t="shared" si="2"/>
        <v>-46996763.24999994</v>
      </c>
      <c r="G46" s="202">
        <f t="shared" si="3"/>
        <v>88.53737481707319</v>
      </c>
      <c r="H46" s="172"/>
      <c r="I46" s="172"/>
      <c r="J46" s="166">
        <f>SUM(J41:J45)</f>
        <v>101460298.38</v>
      </c>
      <c r="K46" s="168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46" t="s">
        <v>91</v>
      </c>
      <c r="B47" s="166">
        <f>B37+B46</f>
        <v>530000000</v>
      </c>
      <c r="C47" s="179">
        <f>C37+C46</f>
        <v>50007057.739999995</v>
      </c>
      <c r="D47" s="247">
        <f>D37+D46</f>
        <v>467685233.33000004</v>
      </c>
      <c r="E47" s="251" t="s">
        <v>84</v>
      </c>
      <c r="F47" s="180">
        <f t="shared" si="2"/>
        <v>-62314766.66999996</v>
      </c>
      <c r="G47" s="202">
        <f t="shared" si="3"/>
        <v>88.24249685471699</v>
      </c>
      <c r="H47" s="172"/>
      <c r="I47" s="172"/>
      <c r="J47" s="166">
        <f>J37+J46</f>
        <v>120228796.60999998</v>
      </c>
      <c r="K47" s="168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4" t="s">
        <v>40</v>
      </c>
      <c r="B48" s="219"/>
      <c r="C48" s="220"/>
      <c r="D48" s="221"/>
      <c r="E48" s="197"/>
      <c r="F48" s="222"/>
      <c r="G48" s="244"/>
      <c r="H48" s="148"/>
      <c r="I48" s="148"/>
      <c r="J48" s="134"/>
      <c r="K48" s="134"/>
    </row>
    <row r="49" spans="1:11" ht="24">
      <c r="A49" s="155" t="s">
        <v>14</v>
      </c>
      <c r="B49" s="156">
        <v>0</v>
      </c>
      <c r="C49" s="157">
        <v>0</v>
      </c>
      <c r="D49" s="157">
        <v>0</v>
      </c>
      <c r="E49" s="211"/>
      <c r="F49" s="183">
        <f>D49-B49</f>
        <v>0</v>
      </c>
      <c r="G49" s="256"/>
      <c r="H49" s="148"/>
      <c r="I49" s="148"/>
      <c r="J49" s="134"/>
      <c r="K49" s="134"/>
    </row>
    <row r="50" spans="1:11" ht="24">
      <c r="A50" s="155" t="s">
        <v>47</v>
      </c>
      <c r="B50" s="157">
        <v>56031220</v>
      </c>
      <c r="C50" s="157" t="s">
        <v>84</v>
      </c>
      <c r="D50" s="157">
        <v>56031220</v>
      </c>
      <c r="E50" s="139" t="s">
        <v>81</v>
      </c>
      <c r="F50" s="183">
        <v>0</v>
      </c>
      <c r="G50" s="257">
        <v>100</v>
      </c>
      <c r="H50" s="160"/>
      <c r="I50" s="160"/>
      <c r="J50" s="134"/>
      <c r="K50" s="134"/>
    </row>
    <row r="51" spans="1:11" ht="24">
      <c r="A51" s="178" t="s">
        <v>54</v>
      </c>
      <c r="B51" s="166">
        <f>SUM(B50)</f>
        <v>56031220</v>
      </c>
      <c r="C51" s="168">
        <f>SUM(C50)</f>
        <v>0</v>
      </c>
      <c r="D51" s="168">
        <f>SUM(D50)</f>
        <v>56031220</v>
      </c>
      <c r="E51" s="251" t="s">
        <v>81</v>
      </c>
      <c r="F51" s="223">
        <v>0</v>
      </c>
      <c r="G51" s="202">
        <v>100</v>
      </c>
      <c r="H51" s="160"/>
      <c r="I51" s="160"/>
      <c r="J51" s="134"/>
      <c r="K51" s="134"/>
    </row>
    <row r="52" spans="1:11" ht="24">
      <c r="A52" s="246" t="s">
        <v>106</v>
      </c>
      <c r="B52" s="187">
        <f>B47+B51</f>
        <v>586031220</v>
      </c>
      <c r="C52" s="188">
        <f>C47+C51</f>
        <v>50007057.739999995</v>
      </c>
      <c r="D52" s="179">
        <f>D47+D51</f>
        <v>523716453.33000004</v>
      </c>
      <c r="E52" s="251" t="s">
        <v>84</v>
      </c>
      <c r="F52" s="223">
        <f>B52-D52</f>
        <v>62314766.66999996</v>
      </c>
      <c r="G52" s="244">
        <f>D52/B52*100</f>
        <v>89.3666472803275</v>
      </c>
      <c r="H52" s="160"/>
      <c r="I52" s="160"/>
      <c r="J52" s="134"/>
      <c r="K52" s="134"/>
    </row>
    <row r="53" spans="1:11" ht="24">
      <c r="A53" s="144" t="s">
        <v>41</v>
      </c>
      <c r="B53" s="224"/>
      <c r="C53" s="146"/>
      <c r="D53" s="157">
        <f>J53+K53</f>
        <v>0</v>
      </c>
      <c r="E53" s="197"/>
      <c r="F53" s="222"/>
      <c r="G53" s="244"/>
      <c r="H53" s="148"/>
      <c r="I53" s="148"/>
      <c r="J53" s="134"/>
      <c r="K53" s="134"/>
    </row>
    <row r="54" spans="1:11" ht="24">
      <c r="A54" s="155" t="s">
        <v>13</v>
      </c>
      <c r="B54" s="157">
        <v>81685800</v>
      </c>
      <c r="C54" s="157">
        <f>-C55</f>
        <v>0</v>
      </c>
      <c r="D54" s="157">
        <v>81685800</v>
      </c>
      <c r="E54" s="211"/>
      <c r="F54" s="222"/>
      <c r="G54" s="256"/>
      <c r="H54" s="148"/>
      <c r="I54" s="148"/>
      <c r="J54" s="134"/>
      <c r="K54" s="134"/>
    </row>
    <row r="55" spans="1:11" ht="24">
      <c r="A55" s="155" t="s">
        <v>104</v>
      </c>
      <c r="B55" s="157">
        <v>1400000</v>
      </c>
      <c r="C55" s="157">
        <v>0</v>
      </c>
      <c r="D55" s="157">
        <v>1400000</v>
      </c>
      <c r="E55" s="211"/>
      <c r="F55" s="183"/>
      <c r="G55" s="256"/>
      <c r="H55" s="148"/>
      <c r="I55" s="148"/>
      <c r="J55" s="134"/>
      <c r="K55" s="134"/>
    </row>
    <row r="56" spans="1:11" ht="24">
      <c r="A56" s="155" t="s">
        <v>58</v>
      </c>
      <c r="B56" s="225">
        <v>0</v>
      </c>
      <c r="C56" s="157">
        <v>0</v>
      </c>
      <c r="D56" s="157">
        <v>0</v>
      </c>
      <c r="E56" s="226"/>
      <c r="F56" s="227"/>
      <c r="G56" s="257"/>
      <c r="H56" s="148"/>
      <c r="I56" s="148"/>
      <c r="J56" s="134"/>
      <c r="K56" s="134"/>
    </row>
    <row r="57" spans="1:11" ht="24">
      <c r="A57" s="228" t="s">
        <v>8</v>
      </c>
      <c r="B57" s="173">
        <f>SUM(B54:B56)</f>
        <v>83085800</v>
      </c>
      <c r="C57" s="229">
        <f>SUM(C54:C56)</f>
        <v>0</v>
      </c>
      <c r="D57" s="229">
        <f>SUM(D53:D56)</f>
        <v>83085800</v>
      </c>
      <c r="E57" s="230"/>
      <c r="F57" s="223"/>
      <c r="G57" s="244"/>
      <c r="H57" s="148"/>
      <c r="I57" s="148"/>
      <c r="J57" s="134"/>
      <c r="K57" s="134"/>
    </row>
    <row r="58" spans="1:11" ht="24.75" thickBot="1">
      <c r="A58" s="231" t="s">
        <v>42</v>
      </c>
      <c r="B58" s="232">
        <f>B47+B51+B57</f>
        <v>669117020</v>
      </c>
      <c r="C58" s="233">
        <f>C47+C51+C57</f>
        <v>50007057.739999995</v>
      </c>
      <c r="D58" s="248">
        <f>D52+D57</f>
        <v>606802253.33</v>
      </c>
      <c r="E58" s="252" t="s">
        <v>84</v>
      </c>
      <c r="F58" s="234">
        <f>B58-D58</f>
        <v>62314766.66999996</v>
      </c>
      <c r="G58" s="245">
        <f>D58/B58*100</f>
        <v>90.6870151546885</v>
      </c>
      <c r="H58" s="235"/>
      <c r="I58" s="235"/>
      <c r="J58" s="236">
        <f>J47+J51+J57</f>
        <v>120228796.60999998</v>
      </c>
      <c r="K58" s="236">
        <f>SUM(K47)</f>
        <v>10237016.350000001</v>
      </c>
    </row>
    <row r="59" spans="1:11" ht="22.5" thickTop="1">
      <c r="A59" s="237"/>
      <c r="B59" s="238"/>
      <c r="C59" s="238"/>
      <c r="D59" s="239"/>
      <c r="E59" s="238"/>
      <c r="F59" s="240"/>
      <c r="G59" s="69"/>
      <c r="H59" s="69"/>
      <c r="I59" s="69"/>
      <c r="J59" s="69"/>
      <c r="K59" s="134"/>
    </row>
    <row r="60" spans="1:11" ht="21.75">
      <c r="A60" s="241"/>
      <c r="B60" s="69"/>
      <c r="C60" s="134"/>
      <c r="D60" s="134"/>
      <c r="E60" s="69"/>
      <c r="F60" s="69"/>
      <c r="G60" s="69"/>
      <c r="H60" s="69"/>
      <c r="I60" s="69"/>
      <c r="J60" s="69"/>
      <c r="K60" s="134"/>
    </row>
    <row r="61" spans="1:11" ht="21.75">
      <c r="A61" s="69"/>
      <c r="B61" s="69"/>
      <c r="C61" s="242"/>
      <c r="D61" s="134"/>
      <c r="E61" s="69"/>
      <c r="F61" s="69"/>
      <c r="G61" s="69"/>
      <c r="H61" s="69"/>
      <c r="I61" s="69"/>
      <c r="J61" s="69"/>
      <c r="K61" s="134"/>
    </row>
    <row r="62" spans="1:11" ht="21.75">
      <c r="A62" s="69"/>
      <c r="B62" s="69"/>
      <c r="C62" s="69"/>
      <c r="D62" s="134"/>
      <c r="E62" s="69"/>
      <c r="F62" s="243"/>
      <c r="G62" s="69"/>
      <c r="H62" s="69"/>
      <c r="I62" s="69"/>
      <c r="J62" s="69"/>
      <c r="K62" s="134"/>
    </row>
    <row r="63" spans="1:11" ht="21.75">
      <c r="A63" s="69"/>
      <c r="B63" s="69"/>
      <c r="C63" s="69"/>
      <c r="D63" s="134"/>
      <c r="E63" s="69"/>
      <c r="F63" s="134"/>
      <c r="G63" s="69"/>
      <c r="H63" s="69"/>
      <c r="I63" s="69"/>
      <c r="J63" s="69"/>
      <c r="K63" s="134"/>
    </row>
    <row r="64" spans="1:11" ht="21.75">
      <c r="A64" s="69"/>
      <c r="B64" s="69"/>
      <c r="C64" s="69"/>
      <c r="D64" s="134"/>
      <c r="E64" s="69"/>
      <c r="F64" s="69"/>
      <c r="G64" s="69"/>
      <c r="H64" s="69"/>
      <c r="I64" s="69"/>
      <c r="J64" s="69"/>
      <c r="K64" s="134"/>
    </row>
    <row r="65" spans="1:11" ht="21.75">
      <c r="A65" s="69"/>
      <c r="B65" s="69"/>
      <c r="C65" s="69"/>
      <c r="D65" s="134"/>
      <c r="E65" s="69"/>
      <c r="F65" s="69"/>
      <c r="G65" s="69"/>
      <c r="H65" s="69"/>
      <c r="I65" s="69"/>
      <c r="J65" s="69"/>
      <c r="K65" s="134"/>
    </row>
    <row r="66" spans="1:11" ht="21.75">
      <c r="A66" s="69"/>
      <c r="B66" s="69"/>
      <c r="C66" s="69"/>
      <c r="D66" s="134"/>
      <c r="E66" s="69"/>
      <c r="F66" s="69"/>
      <c r="G66" s="69"/>
      <c r="H66" s="69"/>
      <c r="I66" s="69"/>
      <c r="J66" s="69"/>
      <c r="K66" s="134"/>
    </row>
    <row r="67" spans="1:11" ht="21.75">
      <c r="A67" s="69"/>
      <c r="B67" s="69"/>
      <c r="C67" s="69"/>
      <c r="D67" s="134"/>
      <c r="E67" s="69"/>
      <c r="F67" s="69"/>
      <c r="G67" s="69"/>
      <c r="H67" s="69"/>
      <c r="I67" s="69"/>
      <c r="J67" s="69"/>
      <c r="K67" s="134"/>
    </row>
    <row r="68" spans="1:11" ht="21.75">
      <c r="A68" s="69"/>
      <c r="B68" s="69"/>
      <c r="C68" s="69"/>
      <c r="D68" s="134"/>
      <c r="E68" s="69"/>
      <c r="F68" s="69"/>
      <c r="G68" s="69"/>
      <c r="H68" s="69"/>
      <c r="I68" s="69"/>
      <c r="J68" s="69"/>
      <c r="K68" s="134"/>
    </row>
    <row r="69" spans="1:11" ht="21.75">
      <c r="A69" s="69"/>
      <c r="B69" s="69"/>
      <c r="C69" s="69"/>
      <c r="D69" s="134"/>
      <c r="E69" s="69"/>
      <c r="F69" s="69"/>
      <c r="G69" s="69"/>
      <c r="H69" s="69"/>
      <c r="I69" s="69"/>
      <c r="J69" s="69"/>
      <c r="K69" s="134"/>
    </row>
    <row r="70" spans="1:11" ht="21.75">
      <c r="A70" s="69"/>
      <c r="B70" s="69"/>
      <c r="C70" s="69"/>
      <c r="D70" s="134"/>
      <c r="E70" s="69"/>
      <c r="F70" s="69"/>
      <c r="G70" s="69"/>
      <c r="H70" s="69"/>
      <c r="I70" s="69"/>
      <c r="J70" s="69"/>
      <c r="K70" s="134"/>
    </row>
    <row r="71" spans="1:11" ht="21.75">
      <c r="A71" s="69"/>
      <c r="B71" s="69"/>
      <c r="C71" s="69"/>
      <c r="D71" s="134"/>
      <c r="E71" s="69"/>
      <c r="F71" s="69"/>
      <c r="G71" s="69"/>
      <c r="H71" s="69"/>
      <c r="I71" s="69"/>
      <c r="J71" s="69"/>
      <c r="K71" s="134"/>
    </row>
    <row r="72" spans="1:11" ht="21.75">
      <c r="A72" s="69"/>
      <c r="B72" s="69"/>
      <c r="C72" s="69"/>
      <c r="D72" s="134"/>
      <c r="E72" s="69"/>
      <c r="F72" s="69"/>
      <c r="G72" s="69"/>
      <c r="H72" s="69"/>
      <c r="I72" s="69"/>
      <c r="J72" s="69"/>
      <c r="K72" s="134"/>
    </row>
    <row r="73" spans="1:11" ht="21.75">
      <c r="A73" s="69"/>
      <c r="B73" s="69"/>
      <c r="C73" s="69"/>
      <c r="D73" s="134"/>
      <c r="E73" s="69"/>
      <c r="F73" s="69"/>
      <c r="G73" s="69"/>
      <c r="H73" s="69"/>
      <c r="I73" s="69"/>
      <c r="J73" s="69"/>
      <c r="K73" s="134"/>
    </row>
    <row r="74" spans="1:11" ht="21.75">
      <c r="A74" s="69"/>
      <c r="B74" s="69"/>
      <c r="C74" s="69"/>
      <c r="D74" s="134"/>
      <c r="E74" s="69"/>
      <c r="F74" s="69"/>
      <c r="G74" s="69"/>
      <c r="H74" s="69"/>
      <c r="I74" s="69"/>
      <c r="J74" s="69"/>
      <c r="K74" s="134"/>
    </row>
    <row r="75" spans="1:11" ht="21.75">
      <c r="A75" s="69"/>
      <c r="B75" s="69"/>
      <c r="C75" s="69"/>
      <c r="D75" s="134"/>
      <c r="E75" s="69"/>
      <c r="F75" s="69"/>
      <c r="G75" s="69"/>
      <c r="H75" s="69"/>
      <c r="I75" s="69"/>
      <c r="J75" s="69"/>
      <c r="K75" s="134"/>
    </row>
    <row r="76" spans="1:11" ht="21.75">
      <c r="A76" s="69"/>
      <c r="B76" s="69"/>
      <c r="C76" s="69"/>
      <c r="D76" s="134"/>
      <c r="E76" s="69"/>
      <c r="F76" s="69"/>
      <c r="G76" s="69"/>
      <c r="H76" s="69"/>
      <c r="I76" s="69"/>
      <c r="J76" s="69"/>
      <c r="K76" s="134"/>
    </row>
    <row r="77" spans="1:11" ht="21.75">
      <c r="A77" s="69"/>
      <c r="B77" s="69"/>
      <c r="C77" s="69"/>
      <c r="D77" s="134"/>
      <c r="E77" s="69"/>
      <c r="F77" s="69"/>
      <c r="G77" s="69"/>
      <c r="H77" s="69"/>
      <c r="I77" s="69"/>
      <c r="J77" s="69"/>
      <c r="K77" s="134"/>
    </row>
    <row r="78" spans="1:11" ht="21.75">
      <c r="A78" s="69"/>
      <c r="B78" s="69"/>
      <c r="C78" s="69"/>
      <c r="D78" s="134"/>
      <c r="E78" s="69"/>
      <c r="F78" s="69"/>
      <c r="G78" s="69"/>
      <c r="H78" s="69"/>
      <c r="I78" s="69"/>
      <c r="J78" s="69"/>
      <c r="K78" s="134"/>
    </row>
    <row r="79" spans="1:11" ht="21.75">
      <c r="A79" s="69"/>
      <c r="B79" s="69"/>
      <c r="C79" s="69"/>
      <c r="D79" s="134"/>
      <c r="E79" s="69"/>
      <c r="F79" s="69"/>
      <c r="G79" s="69"/>
      <c r="H79" s="69"/>
      <c r="I79" s="69"/>
      <c r="J79" s="69"/>
      <c r="K79" s="134"/>
    </row>
    <row r="80" spans="1:11" ht="21.75">
      <c r="A80" s="69"/>
      <c r="B80" s="69"/>
      <c r="C80" s="69"/>
      <c r="D80" s="134"/>
      <c r="E80" s="69"/>
      <c r="F80" s="69"/>
      <c r="G80" s="69"/>
      <c r="H80" s="69"/>
      <c r="I80" s="69"/>
      <c r="J80" s="69"/>
      <c r="K80" s="134"/>
    </row>
    <row r="81" spans="1:11" ht="21.75">
      <c r="A81" s="69"/>
      <c r="B81" s="69"/>
      <c r="C81" s="69"/>
      <c r="D81" s="134"/>
      <c r="E81" s="69"/>
      <c r="F81" s="69"/>
      <c r="G81" s="69"/>
      <c r="H81" s="69"/>
      <c r="I81" s="69"/>
      <c r="J81" s="69"/>
      <c r="K81" s="134"/>
    </row>
    <row r="82" spans="1:11" ht="21.75">
      <c r="A82" s="69"/>
      <c r="B82" s="69"/>
      <c r="C82" s="69"/>
      <c r="D82" s="134"/>
      <c r="E82" s="69"/>
      <c r="F82" s="69"/>
      <c r="G82" s="69"/>
      <c r="H82" s="69"/>
      <c r="I82" s="69"/>
      <c r="J82" s="69"/>
      <c r="K82" s="134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zoomScale="80" zoomScaleNormal="80" zoomScalePageLayoutView="0" workbookViewId="0" topLeftCell="A10">
      <selection activeCell="E24" sqref="E24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99" t="s">
        <v>100</v>
      </c>
      <c r="B1" s="299"/>
      <c r="C1" s="299"/>
      <c r="D1" s="299"/>
      <c r="E1" s="299"/>
      <c r="F1" s="299"/>
      <c r="G1" s="299"/>
    </row>
    <row r="2" spans="1:7" ht="30.75">
      <c r="A2" s="300" t="s">
        <v>111</v>
      </c>
      <c r="B2" s="300"/>
      <c r="C2" s="300"/>
      <c r="D2" s="300"/>
      <c r="E2" s="300"/>
      <c r="F2" s="300"/>
      <c r="G2" s="300"/>
    </row>
    <row r="3" spans="1:7" ht="51" customHeight="1">
      <c r="A3" s="297" t="s">
        <v>87</v>
      </c>
      <c r="B3" s="297"/>
      <c r="C3" s="11" t="s">
        <v>62</v>
      </c>
      <c r="D3" s="11" t="s">
        <v>43</v>
      </c>
      <c r="E3" s="11" t="s">
        <v>67</v>
      </c>
      <c r="F3" s="12" t="s">
        <v>68</v>
      </c>
      <c r="G3" s="11" t="s">
        <v>67</v>
      </c>
    </row>
    <row r="4" spans="1:7" ht="24">
      <c r="A4" s="13" t="s">
        <v>59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60</v>
      </c>
      <c r="C5" s="18">
        <v>530000000</v>
      </c>
      <c r="D5" s="19">
        <v>467685233.33000004</v>
      </c>
      <c r="E5" s="20">
        <f>D5/C5*100</f>
        <v>88.24249685471699</v>
      </c>
      <c r="F5" s="21">
        <f>C5-D5</f>
        <v>62314766.66999996</v>
      </c>
      <c r="G5" s="20">
        <f>100-E5</f>
        <v>11.75750314528301</v>
      </c>
      <c r="I5" s="6"/>
    </row>
    <row r="6" spans="1:9" ht="26.25">
      <c r="A6" s="16"/>
      <c r="B6" s="17" t="s">
        <v>78</v>
      </c>
      <c r="C6" s="19">
        <v>56031220</v>
      </c>
      <c r="D6" s="19">
        <v>56031220</v>
      </c>
      <c r="E6" s="20"/>
      <c r="F6" s="23"/>
      <c r="G6" s="22"/>
      <c r="I6" s="4"/>
    </row>
    <row r="7" spans="1:9" ht="26.25">
      <c r="A7" s="16"/>
      <c r="B7" s="17" t="s">
        <v>90</v>
      </c>
      <c r="C7" s="24">
        <v>0</v>
      </c>
      <c r="D7" s="25">
        <f>รายละเอียดรายรับ!D57</f>
        <v>83085800</v>
      </c>
      <c r="E7" s="20"/>
      <c r="F7" s="26"/>
      <c r="G7" s="27"/>
      <c r="I7" s="4"/>
    </row>
    <row r="8" spans="1:9" ht="26.25">
      <c r="A8" s="28"/>
      <c r="B8" s="29" t="s">
        <v>57</v>
      </c>
      <c r="C8" s="30">
        <f>SUM(C5:C7)</f>
        <v>586031220</v>
      </c>
      <c r="D8" s="31">
        <f>SUM(D5:D7)</f>
        <v>606802253.33</v>
      </c>
      <c r="E8" s="32">
        <f>D8/C8*100</f>
        <v>103.54435610614739</v>
      </c>
      <c r="F8" s="33">
        <f>SUM(F5:F7)</f>
        <v>62314766.66999996</v>
      </c>
      <c r="G8" s="32">
        <f>100-E8</f>
        <v>-3.54435610614739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98" t="s">
        <v>0</v>
      </c>
      <c r="B10" s="298"/>
      <c r="C10" s="38" t="s">
        <v>63</v>
      </c>
      <c r="D10" s="38" t="s">
        <v>66</v>
      </c>
      <c r="E10" s="38" t="s">
        <v>67</v>
      </c>
      <c r="F10" s="39" t="s">
        <v>64</v>
      </c>
      <c r="G10" s="38" t="s">
        <v>67</v>
      </c>
    </row>
    <row r="11" spans="1:7" ht="24">
      <c r="A11" s="40" t="s">
        <v>61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79</v>
      </c>
      <c r="C12" s="91">
        <v>530000000</v>
      </c>
      <c r="D12" s="48">
        <v>285384157.8</v>
      </c>
      <c r="E12" s="92">
        <f>D12/C12*100</f>
        <v>53.84606750943396</v>
      </c>
      <c r="F12" s="48">
        <f>C12-D12</f>
        <v>244615842.2</v>
      </c>
      <c r="G12" s="255">
        <f>100-E12</f>
        <v>46.15393249056604</v>
      </c>
      <c r="I12" s="8"/>
    </row>
    <row r="13" spans="1:9" ht="26.25">
      <c r="A13" s="44"/>
      <c r="B13" s="45" t="s">
        <v>80</v>
      </c>
      <c r="C13" s="49">
        <v>56031220</v>
      </c>
      <c r="D13" s="47">
        <v>7154570.6</v>
      </c>
      <c r="E13" s="92">
        <f>D13/C13*100</f>
        <v>12.768900266672759</v>
      </c>
      <c r="F13" s="48">
        <f>C13-D13</f>
        <v>48876649.4</v>
      </c>
      <c r="G13" s="255">
        <f>100-E13</f>
        <v>87.23109973332724</v>
      </c>
      <c r="I13" s="8"/>
    </row>
    <row r="14" spans="1:9" ht="26.25">
      <c r="A14" s="44"/>
      <c r="B14" s="45" t="s">
        <v>101</v>
      </c>
      <c r="C14" s="46">
        <v>83085800</v>
      </c>
      <c r="D14" s="47">
        <v>81685800</v>
      </c>
      <c r="E14" s="92">
        <f>D14/C14*100</f>
        <v>98.31499486073433</v>
      </c>
      <c r="F14" s="48">
        <f>C14-D14</f>
        <v>1400000</v>
      </c>
      <c r="G14" s="255">
        <f>100-E14</f>
        <v>1.6850051392656695</v>
      </c>
      <c r="I14" s="6"/>
    </row>
    <row r="15" spans="1:7" ht="26.25">
      <c r="A15" s="44"/>
      <c r="B15" s="50"/>
      <c r="C15" s="51">
        <v>0</v>
      </c>
      <c r="D15" s="52">
        <v>0</v>
      </c>
      <c r="E15" s="22"/>
      <c r="F15" s="53">
        <f>C15-D15</f>
        <v>0</v>
      </c>
      <c r="G15" s="255"/>
    </row>
    <row r="16" spans="1:7" ht="26.25">
      <c r="A16" s="54"/>
      <c r="B16" s="55" t="s">
        <v>57</v>
      </c>
      <c r="C16" s="56">
        <f>SUM(C12:C15)</f>
        <v>669117020</v>
      </c>
      <c r="D16" s="57">
        <f>SUM(D12:D15)</f>
        <v>374224528.40000004</v>
      </c>
      <c r="E16" s="58">
        <f>D16/C16*100</f>
        <v>55.92811379988512</v>
      </c>
      <c r="F16" s="57">
        <f>SUM(F12:F15)</f>
        <v>294892491.59999996</v>
      </c>
      <c r="G16" s="58">
        <f>100-E16</f>
        <v>44.07188620011488</v>
      </c>
    </row>
    <row r="17" spans="1:9" ht="26.25">
      <c r="A17" s="34"/>
      <c r="B17" s="35"/>
      <c r="C17" s="59"/>
      <c r="D17" s="60"/>
      <c r="E17" s="61"/>
      <c r="F17" s="60"/>
      <c r="G17" s="62"/>
      <c r="I17" s="4"/>
    </row>
    <row r="18" spans="1:9" ht="27.75">
      <c r="A18" s="34" t="s">
        <v>114</v>
      </c>
      <c r="B18" s="34"/>
      <c r="C18" s="63"/>
      <c r="D18" s="64"/>
      <c r="E18" s="35"/>
      <c r="F18" s="34"/>
      <c r="G18" s="37"/>
      <c r="I18" s="6"/>
    </row>
    <row r="19" spans="1:9" ht="27.75">
      <c r="A19" s="34" t="s">
        <v>88</v>
      </c>
      <c r="B19" s="34" t="s">
        <v>115</v>
      </c>
      <c r="C19" s="63"/>
      <c r="D19" s="64"/>
      <c r="E19" s="35"/>
      <c r="F19" s="34"/>
      <c r="G19" s="37"/>
      <c r="I19" s="4"/>
    </row>
    <row r="20" spans="1:9" ht="27.75">
      <c r="A20" s="65" t="s">
        <v>112</v>
      </c>
      <c r="B20" s="37"/>
      <c r="C20" s="37"/>
      <c r="D20" s="64"/>
      <c r="E20" s="35"/>
      <c r="F20" s="37"/>
      <c r="G20" s="37"/>
      <c r="H20" s="3"/>
      <c r="I20" s="9"/>
    </row>
    <row r="21" spans="1:9" ht="24">
      <c r="A21" s="66"/>
      <c r="B21" s="34" t="s">
        <v>113</v>
      </c>
      <c r="C21" s="37"/>
      <c r="D21" s="67"/>
      <c r="E21" s="68"/>
      <c r="F21" s="37"/>
      <c r="G21" s="37"/>
      <c r="I21" s="8"/>
    </row>
    <row r="22" spans="1:8" ht="29.25" customHeight="1">
      <c r="A22" s="34" t="s">
        <v>103</v>
      </c>
      <c r="B22" s="37"/>
      <c r="C22" s="69"/>
      <c r="D22" s="69"/>
      <c r="E22" s="69"/>
      <c r="F22" s="69"/>
      <c r="G22" s="69"/>
      <c r="H22" s="6"/>
    </row>
    <row r="23" spans="1:7" ht="21.75">
      <c r="A23" s="69"/>
      <c r="B23" s="69"/>
      <c r="C23" s="69"/>
      <c r="D23" s="69"/>
      <c r="E23" s="69"/>
      <c r="F23" s="69"/>
      <c r="G23" s="69"/>
    </row>
    <row r="24" spans="1:7" ht="21.75">
      <c r="A24" s="69"/>
      <c r="B24" s="69"/>
      <c r="C24" s="69"/>
      <c r="D24" s="69"/>
      <c r="E24" s="69"/>
      <c r="F24" s="69"/>
      <c r="G24" s="69"/>
    </row>
    <row r="25" spans="1:7" ht="21.75">
      <c r="A25" s="69"/>
      <c r="B25" s="69"/>
      <c r="C25" s="69"/>
      <c r="D25" s="69"/>
      <c r="E25" s="69"/>
      <c r="F25" s="69"/>
      <c r="G25" s="69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33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1" customWidth="1"/>
    <col min="9" max="9" width="19.28125" style="0" customWidth="1"/>
  </cols>
  <sheetData>
    <row r="1" spans="1:6" ht="24" customHeight="1">
      <c r="A1" s="70"/>
      <c r="B1" s="70" t="s">
        <v>105</v>
      </c>
      <c r="C1" s="70"/>
      <c r="D1" s="70"/>
      <c r="E1" s="70"/>
      <c r="F1" s="69"/>
    </row>
    <row r="2" spans="1:6" ht="33.75" customHeight="1">
      <c r="A2" s="71" t="s">
        <v>10</v>
      </c>
      <c r="B2" s="72" t="s">
        <v>63</v>
      </c>
      <c r="C2" s="73" t="s">
        <v>65</v>
      </c>
      <c r="D2" s="73" t="s">
        <v>67</v>
      </c>
      <c r="E2" s="73" t="s">
        <v>64</v>
      </c>
      <c r="F2" s="73" t="s">
        <v>67</v>
      </c>
    </row>
    <row r="3" spans="1:9" ht="23.25" customHeight="1">
      <c r="A3" s="74" t="s">
        <v>11</v>
      </c>
      <c r="B3" s="75">
        <v>21738000</v>
      </c>
      <c r="C3" s="74">
        <v>15946319.71</v>
      </c>
      <c r="D3" s="74">
        <f aca="true" t="shared" si="0" ref="D3:D12">C3/B3*100</f>
        <v>73.35688522403166</v>
      </c>
      <c r="E3" s="76">
        <f aca="true" t="shared" si="1" ref="E3:E12">B3-C3</f>
        <v>5791680.289999999</v>
      </c>
      <c r="F3" s="77">
        <f aca="true" t="shared" si="2" ref="F3:F12">100-D3</f>
        <v>26.643114775968343</v>
      </c>
      <c r="I3" s="6"/>
    </row>
    <row r="4" spans="1:9" ht="23.25" customHeight="1">
      <c r="A4" s="74" t="s">
        <v>1</v>
      </c>
      <c r="B4" s="75">
        <v>31942000</v>
      </c>
      <c r="C4" s="74">
        <v>19635969.65</v>
      </c>
      <c r="D4" s="74">
        <f t="shared" si="0"/>
        <v>61.47382646672093</v>
      </c>
      <c r="E4" s="76">
        <f t="shared" si="1"/>
        <v>12306030.350000001</v>
      </c>
      <c r="F4" s="77">
        <f t="shared" si="2"/>
        <v>38.52617353327907</v>
      </c>
      <c r="I4" s="6"/>
    </row>
    <row r="5" spans="1:9" ht="23.25" customHeight="1">
      <c r="A5" s="74" t="s">
        <v>2</v>
      </c>
      <c r="B5" s="75">
        <v>31500000</v>
      </c>
      <c r="C5" s="74">
        <v>23693152.15</v>
      </c>
      <c r="D5" s="74">
        <f t="shared" si="0"/>
        <v>75.21635603174602</v>
      </c>
      <c r="E5" s="76">
        <f t="shared" si="1"/>
        <v>7806847.8500000015</v>
      </c>
      <c r="F5" s="77">
        <f t="shared" si="2"/>
        <v>24.783643968253983</v>
      </c>
      <c r="I5" s="6"/>
    </row>
    <row r="6" spans="1:9" ht="23.25" customHeight="1">
      <c r="A6" s="74" t="s">
        <v>3</v>
      </c>
      <c r="B6" s="75">
        <v>19430000</v>
      </c>
      <c r="C6" s="74">
        <v>11291135.1</v>
      </c>
      <c r="D6" s="74">
        <f t="shared" si="0"/>
        <v>58.11186361296963</v>
      </c>
      <c r="E6" s="76">
        <f t="shared" si="1"/>
        <v>8138864.9</v>
      </c>
      <c r="F6" s="77">
        <f t="shared" si="2"/>
        <v>41.88813638703037</v>
      </c>
      <c r="I6" s="6"/>
    </row>
    <row r="7" spans="1:9" ht="23.25" customHeight="1">
      <c r="A7" s="74" t="s">
        <v>4</v>
      </c>
      <c r="B7" s="78">
        <v>231618700</v>
      </c>
      <c r="C7" s="74">
        <v>68350034.944</v>
      </c>
      <c r="D7" s="74">
        <f t="shared" si="0"/>
        <v>29.50972220464065</v>
      </c>
      <c r="E7" s="76">
        <f t="shared" si="1"/>
        <v>163268665.056</v>
      </c>
      <c r="F7" s="77">
        <f t="shared" si="2"/>
        <v>70.49027779535935</v>
      </c>
      <c r="I7" s="6"/>
    </row>
    <row r="8" spans="1:9" ht="23.25" customHeight="1">
      <c r="A8" s="74" t="s">
        <v>5</v>
      </c>
      <c r="B8" s="75">
        <v>30426700</v>
      </c>
      <c r="C8" s="74">
        <v>19703053.23</v>
      </c>
      <c r="D8" s="74">
        <f t="shared" si="0"/>
        <v>64.75580076051625</v>
      </c>
      <c r="E8" s="76">
        <f t="shared" si="1"/>
        <v>10723646.77</v>
      </c>
      <c r="F8" s="77">
        <f t="shared" si="2"/>
        <v>35.24419923948375</v>
      </c>
      <c r="I8" s="6"/>
    </row>
    <row r="9" spans="1:9" ht="23.25" customHeight="1">
      <c r="A9" s="74" t="s">
        <v>6</v>
      </c>
      <c r="B9" s="75">
        <v>27550000</v>
      </c>
      <c r="C9" s="74">
        <v>18870972.45</v>
      </c>
      <c r="D9" s="74">
        <f t="shared" si="0"/>
        <v>68.497177676951</v>
      </c>
      <c r="E9" s="76">
        <f t="shared" si="1"/>
        <v>8679027.55</v>
      </c>
      <c r="F9" s="77">
        <f t="shared" si="2"/>
        <v>31.502822323049003</v>
      </c>
      <c r="I9" s="6"/>
    </row>
    <row r="10" spans="1:9" ht="23.25" customHeight="1">
      <c r="A10" s="74" t="s">
        <v>7</v>
      </c>
      <c r="B10" s="75">
        <v>42550000</v>
      </c>
      <c r="C10" s="74">
        <v>42250000</v>
      </c>
      <c r="D10" s="74">
        <f t="shared" si="0"/>
        <v>99.29494712103408</v>
      </c>
      <c r="E10" s="76">
        <f t="shared" si="1"/>
        <v>300000</v>
      </c>
      <c r="F10" s="77">
        <f t="shared" si="2"/>
        <v>0.7050528789659154</v>
      </c>
      <c r="I10" s="6"/>
    </row>
    <row r="11" spans="1:9" ht="23.25" customHeight="1">
      <c r="A11" s="74" t="s">
        <v>69</v>
      </c>
      <c r="B11" s="75">
        <v>14163800</v>
      </c>
      <c r="C11" s="74">
        <v>856750</v>
      </c>
      <c r="D11" s="74">
        <f t="shared" si="0"/>
        <v>6.048871065674466</v>
      </c>
      <c r="E11" s="76">
        <f t="shared" si="1"/>
        <v>13307050</v>
      </c>
      <c r="F11" s="77">
        <f t="shared" si="2"/>
        <v>93.95112893432554</v>
      </c>
      <c r="I11" s="6"/>
    </row>
    <row r="12" spans="1:9" ht="23.25" customHeight="1">
      <c r="A12" s="74" t="s">
        <v>12</v>
      </c>
      <c r="B12" s="75">
        <v>79080800</v>
      </c>
      <c r="C12" s="74">
        <v>0</v>
      </c>
      <c r="D12" s="74">
        <f t="shared" si="0"/>
        <v>0</v>
      </c>
      <c r="E12" s="76">
        <f t="shared" si="1"/>
        <v>79080800</v>
      </c>
      <c r="F12" s="77">
        <f t="shared" si="2"/>
        <v>100</v>
      </c>
      <c r="I12" s="6"/>
    </row>
    <row r="13" spans="1:6" ht="23.25" customHeight="1">
      <c r="A13" s="79"/>
      <c r="B13" s="69"/>
      <c r="C13" s="80"/>
      <c r="D13" s="80"/>
      <c r="E13" s="81"/>
      <c r="F13" s="82"/>
    </row>
    <row r="14" spans="1:6" ht="23.25" customHeight="1" thickBot="1">
      <c r="A14" s="37"/>
      <c r="B14" s="83">
        <f>SUM(B3:B13)</f>
        <v>530000000</v>
      </c>
      <c r="C14" s="84">
        <f>SUM(C3:C13)</f>
        <v>220597387.234</v>
      </c>
      <c r="D14" s="84">
        <f>C14/B14*100</f>
        <v>41.62214853471698</v>
      </c>
      <c r="E14" s="84">
        <f>SUM(E3:E13)</f>
        <v>309402612.76600003</v>
      </c>
      <c r="F14" s="85">
        <f>100-D14</f>
        <v>58.37785146528302</v>
      </c>
    </row>
    <row r="15" spans="1:6" ht="23.25" customHeight="1" thickTop="1">
      <c r="A15" s="69"/>
      <c r="B15" s="69"/>
      <c r="C15" s="69"/>
      <c r="D15" s="69"/>
      <c r="E15" s="69"/>
      <c r="F15" s="69"/>
    </row>
    <row r="16" spans="1:6" ht="24">
      <c r="A16" s="37"/>
      <c r="B16" s="86"/>
      <c r="C16" s="36"/>
      <c r="D16" s="36"/>
      <c r="E16" s="36"/>
      <c r="F16" s="87"/>
    </row>
    <row r="17" spans="1:8" s="90" customFormat="1" ht="24">
      <c r="A17" s="73" t="s">
        <v>0</v>
      </c>
      <c r="B17" s="73" t="s">
        <v>73</v>
      </c>
      <c r="C17" s="73" t="s">
        <v>70</v>
      </c>
      <c r="D17" s="73" t="s">
        <v>67</v>
      </c>
      <c r="E17" s="73" t="s">
        <v>71</v>
      </c>
      <c r="F17" s="73" t="s">
        <v>67</v>
      </c>
      <c r="H17" s="132"/>
    </row>
    <row r="18" spans="1:6" ht="24">
      <c r="A18" s="79" t="s">
        <v>72</v>
      </c>
      <c r="B18" s="88">
        <v>129037989.37</v>
      </c>
      <c r="C18" s="74">
        <v>67634928.97</v>
      </c>
      <c r="D18" s="74">
        <f>C18/B18*100</f>
        <v>52.41474181379675</v>
      </c>
      <c r="E18" s="74">
        <f>B18-C18</f>
        <v>61403060.400000006</v>
      </c>
      <c r="F18" s="89">
        <f>100-D18</f>
        <v>47.58525818620325</v>
      </c>
    </row>
    <row r="19" spans="1:6" ht="21.75">
      <c r="A19" s="69"/>
      <c r="B19" s="69"/>
      <c r="C19" s="69"/>
      <c r="D19" s="69"/>
      <c r="E19" s="69"/>
      <c r="F19" s="69"/>
    </row>
    <row r="20" spans="1:6" ht="21.75">
      <c r="A20" s="69"/>
      <c r="B20" s="69"/>
      <c r="C20" s="69"/>
      <c r="D20" s="69"/>
      <c r="E20" s="69"/>
      <c r="F20" s="69"/>
    </row>
    <row r="21" spans="1:6" ht="21.75">
      <c r="A21" s="69"/>
      <c r="B21" s="69"/>
      <c r="C21" s="242"/>
      <c r="D21" s="69"/>
      <c r="E21" s="69"/>
      <c r="F21" s="69"/>
    </row>
    <row r="22" spans="1:6" ht="21.75">
      <c r="A22" s="69"/>
      <c r="B22" s="69"/>
      <c r="C22" s="69"/>
      <c r="D22" s="134"/>
      <c r="E22" s="69"/>
      <c r="F22" s="69"/>
    </row>
    <row r="23" spans="1:6" ht="21.75">
      <c r="A23" s="69"/>
      <c r="B23" s="69"/>
      <c r="C23" s="69"/>
      <c r="D23" s="242"/>
      <c r="E23" s="69"/>
      <c r="F23" s="69"/>
    </row>
    <row r="24" spans="1:6" ht="21.75">
      <c r="A24" s="69"/>
      <c r="B24" s="69"/>
      <c r="C24" s="69"/>
      <c r="D24" s="69"/>
      <c r="E24" s="69"/>
      <c r="F24" s="69"/>
    </row>
    <row r="25" spans="1:6" ht="21.75">
      <c r="A25" s="69"/>
      <c r="B25" s="69"/>
      <c r="C25" s="69"/>
      <c r="D25" s="69"/>
      <c r="E25" s="69"/>
      <c r="F25" s="69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tabSelected="1" zoomScale="90" zoomScaleNormal="90" zoomScalePageLayoutView="0" workbookViewId="0" topLeftCell="A1">
      <selection activeCell="H14" sqref="H14"/>
    </sheetView>
  </sheetViews>
  <sheetFormatPr defaultColWidth="9.140625" defaultRowHeight="20.25"/>
  <cols>
    <col min="1" max="1" width="26.421875" style="0" customWidth="1"/>
    <col min="2" max="2" width="16.421875" style="133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1" customWidth="1"/>
    <col min="9" max="9" width="19.28125" style="0" customWidth="1"/>
  </cols>
  <sheetData>
    <row r="1" spans="1:6" ht="24" customHeight="1">
      <c r="A1" s="70"/>
      <c r="B1" s="70" t="s">
        <v>109</v>
      </c>
      <c r="C1" s="70"/>
      <c r="D1" s="70"/>
      <c r="E1" s="70"/>
      <c r="F1" s="69"/>
    </row>
    <row r="2" spans="1:6" ht="33.75" customHeight="1">
      <c r="A2" s="71" t="s">
        <v>10</v>
      </c>
      <c r="B2" s="72" t="s">
        <v>63</v>
      </c>
      <c r="C2" s="73" t="s">
        <v>65</v>
      </c>
      <c r="D2" s="73" t="s">
        <v>67</v>
      </c>
      <c r="E2" s="73" t="s">
        <v>64</v>
      </c>
      <c r="F2" s="73" t="s">
        <v>67</v>
      </c>
    </row>
    <row r="3" spans="1:9" ht="23.25" customHeight="1">
      <c r="A3" s="74" t="s">
        <v>11</v>
      </c>
      <c r="B3" s="75">
        <v>18888000</v>
      </c>
      <c r="C3" s="74">
        <v>16456901.36</v>
      </c>
      <c r="D3" s="74">
        <f aca="true" t="shared" si="0" ref="D3:D12">C3/B3*100</f>
        <v>87.12887208809826</v>
      </c>
      <c r="E3" s="76">
        <f aca="true" t="shared" si="1" ref="E3:E12">B3-C3</f>
        <v>2431098.6400000006</v>
      </c>
      <c r="F3" s="77">
        <f aca="true" t="shared" si="2" ref="F3:F12">100-D3</f>
        <v>12.871127911901738</v>
      </c>
      <c r="I3" s="6"/>
    </row>
    <row r="4" spans="1:9" ht="23.25" customHeight="1">
      <c r="A4" s="74" t="s">
        <v>1</v>
      </c>
      <c r="B4" s="75">
        <v>31612000</v>
      </c>
      <c r="C4" s="74">
        <v>21912790.939999998</v>
      </c>
      <c r="D4" s="74">
        <f t="shared" si="0"/>
        <v>69.31795185372643</v>
      </c>
      <c r="E4" s="76">
        <f t="shared" si="1"/>
        <v>9699209.060000002</v>
      </c>
      <c r="F4" s="77">
        <f t="shared" si="2"/>
        <v>30.682048146273573</v>
      </c>
      <c r="I4" s="6"/>
    </row>
    <row r="5" spans="1:9" ht="23.25" customHeight="1">
      <c r="A5" s="74" t="s">
        <v>2</v>
      </c>
      <c r="B5" s="75">
        <v>31500000</v>
      </c>
      <c r="C5" s="74">
        <v>26293306.34</v>
      </c>
      <c r="D5" s="74">
        <f t="shared" si="0"/>
        <v>83.47081377777778</v>
      </c>
      <c r="E5" s="76">
        <f t="shared" si="1"/>
        <v>5206693.66</v>
      </c>
      <c r="F5" s="77">
        <f t="shared" si="2"/>
        <v>16.529186222222222</v>
      </c>
      <c r="I5" s="6"/>
    </row>
    <row r="6" spans="1:9" ht="23.25" customHeight="1">
      <c r="A6" s="74" t="s">
        <v>3</v>
      </c>
      <c r="B6" s="75">
        <v>19760000</v>
      </c>
      <c r="C6" s="74">
        <v>13040352.51</v>
      </c>
      <c r="D6" s="74">
        <f t="shared" si="0"/>
        <v>65.99368679149798</v>
      </c>
      <c r="E6" s="76">
        <f t="shared" si="1"/>
        <v>6719647.49</v>
      </c>
      <c r="F6" s="77">
        <f t="shared" si="2"/>
        <v>34.00631320850202</v>
      </c>
      <c r="I6" s="6"/>
    </row>
    <row r="7" spans="1:9" ht="23.25" customHeight="1">
      <c r="A7" s="74" t="s">
        <v>4</v>
      </c>
      <c r="B7" s="78">
        <v>231307700</v>
      </c>
      <c r="C7" s="74">
        <v>117883048.75</v>
      </c>
      <c r="D7" s="74">
        <f t="shared" si="0"/>
        <v>50.963737372339956</v>
      </c>
      <c r="E7" s="76">
        <f t="shared" si="1"/>
        <v>113424651.25</v>
      </c>
      <c r="F7" s="77">
        <f t="shared" si="2"/>
        <v>49.036262627660044</v>
      </c>
      <c r="I7" s="6"/>
    </row>
    <row r="8" spans="1:9" ht="23.25" customHeight="1">
      <c r="A8" s="74" t="s">
        <v>5</v>
      </c>
      <c r="B8" s="75">
        <v>28056700</v>
      </c>
      <c r="C8" s="74">
        <v>23538962.520000003</v>
      </c>
      <c r="D8" s="74">
        <f t="shared" si="0"/>
        <v>83.8978301796006</v>
      </c>
      <c r="E8" s="76">
        <f t="shared" si="1"/>
        <v>4517737.479999997</v>
      </c>
      <c r="F8" s="77">
        <f t="shared" si="2"/>
        <v>16.102169820399396</v>
      </c>
      <c r="I8" s="6"/>
    </row>
    <row r="9" spans="1:9" ht="23.25" customHeight="1">
      <c r="A9" s="74" t="s">
        <v>6</v>
      </c>
      <c r="B9" s="75">
        <v>27550000</v>
      </c>
      <c r="C9" s="74">
        <v>20887243.35</v>
      </c>
      <c r="D9" s="74">
        <f t="shared" si="0"/>
        <v>75.81576533575318</v>
      </c>
      <c r="E9" s="76">
        <f t="shared" si="1"/>
        <v>6662756.6499999985</v>
      </c>
      <c r="F9" s="77">
        <f t="shared" si="2"/>
        <v>24.184234664246816</v>
      </c>
      <c r="I9" s="6"/>
    </row>
    <row r="10" spans="1:9" ht="23.25" customHeight="1">
      <c r="A10" s="74" t="s">
        <v>7</v>
      </c>
      <c r="B10" s="75">
        <v>48081000</v>
      </c>
      <c r="C10" s="74">
        <v>45950000</v>
      </c>
      <c r="D10" s="74">
        <f t="shared" si="0"/>
        <v>95.56789584243256</v>
      </c>
      <c r="E10" s="76">
        <f t="shared" si="1"/>
        <v>2131000</v>
      </c>
      <c r="F10" s="77">
        <f t="shared" si="2"/>
        <v>4.432104157567437</v>
      </c>
      <c r="I10" s="6"/>
    </row>
    <row r="11" spans="1:9" ht="23.25" customHeight="1">
      <c r="A11" s="74" t="s">
        <v>69</v>
      </c>
      <c r="B11" s="75">
        <v>14163800</v>
      </c>
      <c r="C11" s="74">
        <v>3316947</v>
      </c>
      <c r="D11" s="74">
        <f t="shared" si="0"/>
        <v>23.418482328188762</v>
      </c>
      <c r="E11" s="76">
        <f t="shared" si="1"/>
        <v>10846853</v>
      </c>
      <c r="F11" s="77">
        <f t="shared" si="2"/>
        <v>76.58151767181124</v>
      </c>
      <c r="I11" s="6"/>
    </row>
    <row r="12" spans="1:9" ht="23.25" customHeight="1">
      <c r="A12" s="74" t="s">
        <v>12</v>
      </c>
      <c r="B12" s="75">
        <v>79080800</v>
      </c>
      <c r="C12" s="74">
        <v>90000</v>
      </c>
      <c r="D12" s="74">
        <f t="shared" si="0"/>
        <v>0.11380764989732021</v>
      </c>
      <c r="E12" s="76">
        <f t="shared" si="1"/>
        <v>78990800</v>
      </c>
      <c r="F12" s="77">
        <f t="shared" si="2"/>
        <v>99.88619235010268</v>
      </c>
      <c r="I12" s="6"/>
    </row>
    <row r="13" spans="1:6" ht="23.25" customHeight="1">
      <c r="A13" s="79"/>
      <c r="B13" s="69"/>
      <c r="C13" s="80"/>
      <c r="D13" s="80"/>
      <c r="E13" s="81"/>
      <c r="F13" s="82"/>
    </row>
    <row r="14" spans="1:6" ht="23.25" customHeight="1" thickBot="1">
      <c r="A14" s="37"/>
      <c r="B14" s="83">
        <f>SUM(B3:B13)</f>
        <v>530000000</v>
      </c>
      <c r="C14" s="84">
        <f>SUM(C3:C13)</f>
        <v>289369552.77</v>
      </c>
      <c r="D14" s="84">
        <f>C14/B14*100</f>
        <v>54.5980288245283</v>
      </c>
      <c r="E14" s="84">
        <f>SUM(E3:E13)</f>
        <v>240630447.23</v>
      </c>
      <c r="F14" s="85">
        <f>100-D14</f>
        <v>45.4019711754717</v>
      </c>
    </row>
    <row r="15" spans="1:6" ht="23.25" customHeight="1" thickTop="1">
      <c r="A15" s="69"/>
      <c r="B15" s="69"/>
      <c r="C15" s="69"/>
      <c r="D15" s="69"/>
      <c r="E15" s="69"/>
      <c r="F15" s="69"/>
    </row>
    <row r="16" spans="1:6" ht="24">
      <c r="A16" s="37"/>
      <c r="B16" s="86"/>
      <c r="C16" s="36"/>
      <c r="D16" s="36"/>
      <c r="E16" s="36"/>
      <c r="F16" s="87"/>
    </row>
    <row r="17" spans="1:8" s="90" customFormat="1" ht="24">
      <c r="A17" s="73" t="s">
        <v>0</v>
      </c>
      <c r="B17" s="73" t="s">
        <v>73</v>
      </c>
      <c r="C17" s="73" t="s">
        <v>70</v>
      </c>
      <c r="D17" s="73" t="s">
        <v>67</v>
      </c>
      <c r="E17" s="73" t="s">
        <v>71</v>
      </c>
      <c r="F17" s="73" t="s">
        <v>67</v>
      </c>
      <c r="H17" s="132"/>
    </row>
    <row r="18" spans="1:6" ht="24">
      <c r="A18" s="79" t="s">
        <v>72</v>
      </c>
      <c r="B18" s="88">
        <v>129037989.37</v>
      </c>
      <c r="C18" s="74">
        <v>68852928.97</v>
      </c>
      <c r="D18" s="74">
        <f>C18/B18*100</f>
        <v>53.358649887648966</v>
      </c>
      <c r="E18" s="74">
        <f>B18-C18</f>
        <v>60185060.400000006</v>
      </c>
      <c r="F18" s="89">
        <f>100-D18</f>
        <v>46.641350112351034</v>
      </c>
    </row>
    <row r="19" spans="1:6" ht="21.75">
      <c r="A19" s="69"/>
      <c r="B19" s="69"/>
      <c r="C19" s="69"/>
      <c r="D19" s="69"/>
      <c r="E19" s="69"/>
      <c r="F19" s="69"/>
    </row>
    <row r="20" spans="1:6" ht="21.75">
      <c r="A20" s="69"/>
      <c r="B20" s="69"/>
      <c r="C20" s="69"/>
      <c r="D20" s="69"/>
      <c r="E20" s="69"/>
      <c r="F20" s="69"/>
    </row>
    <row r="21" spans="1:6" ht="21.75">
      <c r="A21" s="69"/>
      <c r="B21" s="69"/>
      <c r="C21" s="242"/>
      <c r="D21" s="69"/>
      <c r="E21" s="69"/>
      <c r="F21" s="69"/>
    </row>
    <row r="22" spans="1:6" ht="21.75">
      <c r="A22" s="69"/>
      <c r="B22" s="69"/>
      <c r="C22" s="69"/>
      <c r="D22" s="134"/>
      <c r="E22" s="69"/>
      <c r="F22" s="69"/>
    </row>
    <row r="23" spans="1:6" ht="21.75">
      <c r="A23" s="69"/>
      <c r="B23" s="69"/>
      <c r="C23" s="69"/>
      <c r="D23" s="242"/>
      <c r="E23" s="69"/>
      <c r="F23" s="69"/>
    </row>
    <row r="24" spans="1:6" ht="21.75">
      <c r="A24" s="69"/>
      <c r="B24" s="69"/>
      <c r="C24" s="69"/>
      <c r="D24" s="69"/>
      <c r="E24" s="69"/>
      <c r="F24" s="69"/>
    </row>
    <row r="25" spans="1:6" ht="21.75">
      <c r="A25" s="69"/>
      <c r="B25" s="69"/>
      <c r="C25" s="69"/>
      <c r="D25" s="69"/>
      <c r="E25" s="69"/>
      <c r="F25" s="69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2012-08-14T07:43:58Z</cp:lastPrinted>
  <dcterms:created xsi:type="dcterms:W3CDTF">2004-11-04T07:29:04Z</dcterms:created>
  <dcterms:modified xsi:type="dcterms:W3CDTF">2012-08-14T07:44:29Z</dcterms:modified>
  <cp:category/>
  <cp:version/>
  <cp:contentType/>
  <cp:contentStatus/>
</cp:coreProperties>
</file>